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825" windowHeight="12870" activeTab="0"/>
  </bookViews>
  <sheets>
    <sheet name="PRESENTACIÓN" sheetId="1" r:id="rId1"/>
    <sheet name="O y R (%)" sheetId="2" r:id="rId2"/>
    <sheet name="O y R (N)" sheetId="3" r:id="rId3"/>
    <sheet name="Leyenda" sheetId="4" r:id="rId4"/>
    <sheet name="Doble horario" sheetId="5" r:id="rId5"/>
  </sheets>
  <definedNames/>
  <calcPr fullCalcOnLoad="1"/>
</workbook>
</file>

<file path=xl/sharedStrings.xml><?xml version="1.0" encoding="utf-8"?>
<sst xmlns="http://schemas.openxmlformats.org/spreadsheetml/2006/main" count="539" uniqueCount="187">
  <si>
    <t>Infantil</t>
  </si>
  <si>
    <t>1º</t>
  </si>
  <si>
    <t>2º</t>
  </si>
  <si>
    <t>3º</t>
  </si>
  <si>
    <t>Primaria</t>
  </si>
  <si>
    <t>4º</t>
  </si>
  <si>
    <t>5º</t>
  </si>
  <si>
    <t>6º</t>
  </si>
  <si>
    <t>RATIO</t>
  </si>
  <si>
    <t>ALUMNOS</t>
  </si>
  <si>
    <t>LÍNEAS</t>
  </si>
  <si>
    <t>Centro</t>
  </si>
  <si>
    <t>Alumnado</t>
  </si>
  <si>
    <t>TOTAL</t>
  </si>
  <si>
    <t>JOR.</t>
  </si>
  <si>
    <t>DIFª</t>
  </si>
  <si>
    <t>%</t>
  </si>
  <si>
    <t>N</t>
  </si>
  <si>
    <t>Mayoría absoluta (sobre el censo)</t>
  </si>
  <si>
    <t>Votos viejo horario (JP)</t>
  </si>
  <si>
    <t>Votos nuevo horario (JC)</t>
  </si>
  <si>
    <t>Proyección</t>
  </si>
  <si>
    <t>Exclusión</t>
  </si>
  <si>
    <t>Proy.</t>
  </si>
  <si>
    <t>Excl.</t>
  </si>
  <si>
    <t>Mayoría cualificada (quórum  y/o mayoría)</t>
  </si>
  <si>
    <t>CIRCUNSTANCIAS DE LA VOTACIÓN</t>
  </si>
  <si>
    <t>RESULTADOS DE LA ELECCIÓN INDIVIDUAL</t>
  </si>
  <si>
    <t>JC</t>
  </si>
  <si>
    <t>JP</t>
  </si>
  <si>
    <t>Alumnos</t>
  </si>
  <si>
    <t>Indiferencia</t>
  </si>
  <si>
    <t>¿?</t>
  </si>
  <si>
    <t>Oferta</t>
  </si>
  <si>
    <t>EJEMPLO</t>
  </si>
  <si>
    <t>HORA</t>
  </si>
  <si>
    <t>ALUMNOS JP</t>
  </si>
  <si>
    <t>ALUMNOS  JC</t>
  </si>
  <si>
    <t>PROFESORES</t>
  </si>
  <si>
    <t>¿Acogida?</t>
  </si>
  <si>
    <t>Clases</t>
  </si>
  <si>
    <t>Recreo</t>
  </si>
  <si>
    <t>Comedor</t>
  </si>
  <si>
    <t>Descanso o AAEE</t>
  </si>
  <si>
    <t>Coordinación</t>
  </si>
  <si>
    <t>Descanso</t>
  </si>
  <si>
    <t>AAEE</t>
  </si>
  <si>
    <t>Almuerzo, los de JP</t>
  </si>
  <si>
    <t>Horas de clase</t>
  </si>
  <si>
    <t>Profesores</t>
  </si>
  <si>
    <t>Clases + comedor</t>
  </si>
  <si>
    <t>Trabajo en centro</t>
  </si>
  <si>
    <t>Trabajo + comedor</t>
  </si>
  <si>
    <t>7 a 7,5</t>
  </si>
  <si>
    <t>Entrada</t>
  </si>
  <si>
    <t>Salida</t>
  </si>
  <si>
    <t>-</t>
  </si>
  <si>
    <t>¿Almuerzo,  los de JC?</t>
  </si>
  <si>
    <t>OFERTA</t>
  </si>
  <si>
    <t>Mayoría simple (sobre voto válido)</t>
  </si>
  <si>
    <t xml:space="preserve"> </t>
  </si>
  <si>
    <r>
      <t xml:space="preserve">Votación: </t>
    </r>
    <r>
      <rPr>
        <sz val="9"/>
        <rFont val="Arial"/>
        <family val="2"/>
      </rPr>
      <t>Participación</t>
    </r>
  </si>
  <si>
    <t>Qrum.</t>
  </si>
  <si>
    <t>Mayª.</t>
  </si>
  <si>
    <t>Jorn.</t>
  </si>
  <si>
    <t>En esta parte se introducen hipótesis sobre número de alumnos, participación en el voto, sentido del voto</t>
  </si>
  <si>
    <t>Número de alumnos por grupo</t>
  </si>
  <si>
    <t>Número de líneas, o grupos por curso</t>
  </si>
  <si>
    <t>VOTACIÓN: PARTICIPACIÓN</t>
  </si>
  <si>
    <t>VOTOS NUEVO HORARIO (JC)</t>
  </si>
  <si>
    <t>Votos a favor del nuevo horario, al que se quiere cambiar. Por hipótesis, la jornada continua, pero puede ser al revés</t>
  </si>
  <si>
    <t>VOTOS VIEJO HORARIO (JP)</t>
  </si>
  <si>
    <t>Número absoluto de padres que votan, o número absoluto de votos a favor de cada opción</t>
  </si>
  <si>
    <t>DIFª (Diferencia)</t>
  </si>
  <si>
    <t>Los votos a favor del cambio menos los votos a favor de no cambiar</t>
  </si>
  <si>
    <t>Número de plazas escolares por curso o por centro: resulta de multiplicar RATIO por LÍNEA</t>
  </si>
  <si>
    <t>VARIABLE</t>
  </si>
  <si>
    <t>CARÁCTER</t>
  </si>
  <si>
    <t>DESCRIPCIÓN</t>
  </si>
  <si>
    <t>Paramétrica</t>
  </si>
  <si>
    <t>Hipotética</t>
  </si>
  <si>
    <t>Calculada</t>
  </si>
  <si>
    <r>
      <t xml:space="preserve">Las </t>
    </r>
    <r>
      <rPr>
        <sz val="10"/>
        <color indexed="10"/>
        <rFont val="Arial"/>
        <family val="2"/>
      </rPr>
      <t>paramétricas</t>
    </r>
    <r>
      <rPr>
        <sz val="10"/>
        <rFont val="Arial"/>
        <family val="0"/>
      </rPr>
      <t xml:space="preserve"> son matemáticamente independientes, pero determinadas (p.ej. el nº de alumnos por aula)</t>
    </r>
  </si>
  <si>
    <r>
      <t xml:space="preserve">Las </t>
    </r>
    <r>
      <rPr>
        <sz val="10"/>
        <color indexed="10"/>
        <rFont val="Arial"/>
        <family val="2"/>
      </rPr>
      <t>hipotéticas</t>
    </r>
    <r>
      <rPr>
        <sz val="10"/>
        <rFont val="Arial"/>
        <family val="0"/>
      </rPr>
      <t xml:space="preserve"> (fondo amarillo en la tabla) son arbitrarias, varían de un centro a otro</t>
    </r>
  </si>
  <si>
    <t>Se pueden modificar a voluntad (dentro de la sensatez) las variables hipotéticas para contemplar diversos supuestos y situaciones</t>
  </si>
  <si>
    <t xml:space="preserve">     Mayoría simple</t>
  </si>
  <si>
    <t xml:space="preserve">     Mayoría absoluta</t>
  </si>
  <si>
    <t>Se adopta la propuesta más votada, no importa cuál sea el porcentaje de participación</t>
  </si>
  <si>
    <t>Se exige el refrendo de la mitad más uno de los padres, no importa cuál sea el porcentaje de participación. En consecuencia, cuanta menos participación haya más elevada será la mayoría necesaria sobre los votos emitidos o válidos</t>
  </si>
  <si>
    <t xml:space="preserve">     Mayoría cualificada</t>
  </si>
  <si>
    <r>
      <t xml:space="preserve">Las </t>
    </r>
    <r>
      <rPr>
        <sz val="10"/>
        <color indexed="10"/>
        <rFont val="Arial"/>
        <family val="2"/>
      </rPr>
      <t>calculadas</t>
    </r>
    <r>
      <rPr>
        <sz val="10"/>
        <rFont val="Arial"/>
        <family val="0"/>
      </rPr>
      <t xml:space="preserve"> se deducen y obtienen de las anteriores</t>
    </r>
  </si>
  <si>
    <r>
      <t xml:space="preserve">☺☺ </t>
    </r>
    <r>
      <rPr>
        <sz val="12"/>
        <rFont val="Arial"/>
        <family val="2"/>
      </rPr>
      <t>(Satisfechos)</t>
    </r>
  </si>
  <si>
    <r>
      <t xml:space="preserve">☻☻ </t>
    </r>
    <r>
      <rPr>
        <sz val="12"/>
        <rFont val="Arial"/>
        <family val="2"/>
      </rPr>
      <t>(Insatisfechos)</t>
    </r>
  </si>
  <si>
    <t>Jorn. (Jornada)</t>
  </si>
  <si>
    <t>Tipo de jornada que resulta de la votación</t>
  </si>
  <si>
    <t>Qrum. (quórum)</t>
  </si>
  <si>
    <t>Mayª. (mayoría)</t>
  </si>
  <si>
    <t xml:space="preserve">      Exclusión</t>
  </si>
  <si>
    <t>Sólo los que votan a favor de cambiar la jornada quieren cambiarla, cosa que no desean ni los que votan en contra ni los que no votan (si lo desearan, acudirían a votar)</t>
  </si>
  <si>
    <t xml:space="preserve">      Proyección</t>
  </si>
  <si>
    <t>Los que no votan no lo hacen, simplemente, por motivos ajenos a sus preferencias sobre la jornada. Se distribuyen a favor y en contra en las mismas proporciones que los que votan</t>
  </si>
  <si>
    <t xml:space="preserve">      Indiferencia</t>
  </si>
  <si>
    <t>Los que no votan no lo hacen por qué no tienen preferencias, o porque no tienen interés, con lo cual estarán tan satisfechos con una jornada como con otra</t>
  </si>
  <si>
    <t>Plazas escolares disponibles</t>
  </si>
  <si>
    <t>Se contemplan las mismas tres hipótesis sobre la distribución total de las preferencias (las de votantes y no votantes) que en la sección anterior de la tabla: Exclusión, proyección e indiferencia. Ahora, sin embargo, no hay abstención posible, ya que se requiere a toda familia que especifique el horario deseado para su(s) hijo(s). Las mencionadas hipótesis se utilizan para distribuir las opciones, proyectándose tres posibles escenarios, según la que se adopte. Mientras que para los votos se introducía una hipótesis sobre la participación, ahora las opciones a favor de una u otra jornada suman el ciento por cien. Las hipótesis de exclusión y proyección se traducen en una distribución del cien por cien de los votos, mientras que la de la indiferencia conduce a considerar una tercera opción, equivalente a la abstención ("No sé", "Me da igual", o "Cualquier horario me vale").</t>
  </si>
  <si>
    <t>Solicitudes de jornada continua</t>
  </si>
  <si>
    <t>Solicitudes de jornada partida</t>
  </si>
  <si>
    <t>Jor. (Jornada)</t>
  </si>
  <si>
    <t>Grupos resultantes:</t>
  </si>
  <si>
    <t xml:space="preserve">     P + P</t>
  </si>
  <si>
    <t xml:space="preserve">     C + P</t>
  </si>
  <si>
    <t xml:space="preserve">     C + C</t>
  </si>
  <si>
    <t>Dos grupos de jornada partida</t>
  </si>
  <si>
    <t>Uno de continua y uno de partida</t>
  </si>
  <si>
    <t>Dos grupos de jornada continua</t>
  </si>
  <si>
    <t>¿ ?</t>
  </si>
  <si>
    <t>Solicitudes de plaza que no especifican jornada</t>
  </si>
  <si>
    <t>Total</t>
  </si>
  <si>
    <t>Total de solicitudes satisfechas o insatisfechas</t>
  </si>
  <si>
    <t>Porcentaje</t>
  </si>
  <si>
    <t>Porcentaje de solicitudes satisfechas o insatisfechas</t>
  </si>
  <si>
    <t>Número de alumnos que logran la jornada deseada (por ellos o por sus padres), cualquiera que ésta sea</t>
  </si>
  <si>
    <r>
      <t xml:space="preserve">Número de alumnos que </t>
    </r>
    <r>
      <rPr>
        <i/>
        <sz val="10"/>
        <rFont val="Arial"/>
        <family val="2"/>
      </rPr>
      <t>no</t>
    </r>
    <r>
      <rPr>
        <sz val="10"/>
        <rFont val="Arial"/>
        <family val="0"/>
      </rPr>
      <t xml:space="preserve"> logran la jornada deseada (por ellos o por sus padres), cualquiera que ésta sea</t>
    </r>
  </si>
  <si>
    <t>A continuación se describen las variables y se distinguen por su carácter:</t>
  </si>
  <si>
    <t>Votos a favor del viejo horario, que se quiere conservar. Por hipótesis, la jornada partida, pero puede ser al revés</t>
  </si>
  <si>
    <t>Se exige un porcentaje mínimo de participación de los padres, o una mayoría superior a la mitad más uno, o ambas cosas. Cuando se exigen las dos, el producto de ambas exigencias expresadas como índices equivale a una exigencia de cualificación absoluta. En el ejemplo inicial, la exigencia acumulada de 2/3 de participación (un índice 0,67 sobre la unidad) y 2/3 de mayoría de los votos (un índice 0.67, igualmente), se puede resumir en una exigencia de mayoría cualificada que no suponga menos del 44 % de los votos (ya que 0,44 = 0,67 x 0,67)</t>
  </si>
  <si>
    <t>Desvío</t>
  </si>
  <si>
    <t>LL</t>
  </si>
  <si>
    <t>JJ</t>
  </si>
  <si>
    <r>
      <t>JJ</t>
    </r>
    <r>
      <rPr>
        <sz val="14"/>
        <rFont val="Wingdings"/>
        <family val="0"/>
      </rPr>
      <t xml:space="preserve"> </t>
    </r>
    <r>
      <rPr>
        <sz val="12"/>
        <rFont val="Arial"/>
        <family val="2"/>
      </rPr>
      <t>(Satisfechos)</t>
    </r>
  </si>
  <si>
    <r>
      <t xml:space="preserve">LL </t>
    </r>
    <r>
      <rPr>
        <sz val="12"/>
        <rFont val="Arial"/>
        <family val="2"/>
      </rPr>
      <t>(Insatisfechos)</t>
    </r>
  </si>
  <si>
    <t>DESVÍO</t>
  </si>
  <si>
    <t>Alumnos de más o de menos, en exceso o en defecto. Si son en defecto, deben consignarse con el correspondiente signo negativo</t>
  </si>
  <si>
    <t>Porcentaje de padres que votan sobre la jornada, o porcentaje a favor de cada opción (columnas H y J, respectivamente)</t>
  </si>
  <si>
    <t>Número de plazas efectivamente ocupadas, que pueden fácilmente ser menos, excepcionalmente más. Depende del desvío.</t>
  </si>
  <si>
    <t>May. Simple</t>
  </si>
  <si>
    <t>May. Absoluta</t>
  </si>
  <si>
    <t>May. Cualificada</t>
  </si>
  <si>
    <t>3a</t>
  </si>
  <si>
    <t>4a</t>
  </si>
  <si>
    <t>5a</t>
  </si>
  <si>
    <t>Alums.</t>
  </si>
  <si>
    <t>Emit.</t>
  </si>
  <si>
    <t>Satisfacción según método de decisión  y atribución (porcentaje)</t>
  </si>
  <si>
    <t>Decisión por curso</t>
  </si>
  <si>
    <t>Decisión por centro</t>
  </si>
  <si>
    <t>Opción individual</t>
  </si>
  <si>
    <t>CIRCUNSTANCIAS DE LA VOTACIÓN: GRUPOS, ALUMNOS, PARTICIPACIÓN, VOTO</t>
  </si>
  <si>
    <t>RESULTADOS Y NIVEL DE SATISFACCIÓN AGREGADO, SEGÚN TIPO DE MAYORÍA REQUERIDO</t>
  </si>
  <si>
    <t>decisión colectiva, proyectando el voto sobre el censo (voto proyectado)</t>
  </si>
  <si>
    <t>decisión colectiva, considerando sólo los votos emitidos (voto emitido)</t>
  </si>
  <si>
    <t>decisión colectiva, considerando la abstención voto negativo (voto exclusivo)</t>
  </si>
  <si>
    <t>elección individual, formación de los grupos por agregación</t>
  </si>
  <si>
    <t>resultados y nivel de satisfacción agregado, según la atribución de intenciones</t>
  </si>
  <si>
    <t>Esta descripción de las leyendas se refiere a las hojas de OPCIONES Y RESULTADOS.</t>
  </si>
  <si>
    <t>Hay dos hojas de opciones y resultados: OyR(%) y OyR(N). En principio son idénticas, exceopto por una diferencia: en la primera se introducen la participación y la orientación del voto como porcentajes, lo que resulta más adecuado para estimar en general, en diversas hipótesis arbitrarias, las ventajas de la elección sobre la decisión colectiva; en la segunda se introducen como números absolutos, lo que permite consignar directamente los resultados de un centro que ya haya realizado alguna votación sobre la jornada para ver qué habría sucedido con los distintos modelos de decisión.</t>
  </si>
  <si>
    <t>L E Y E N D A</t>
  </si>
  <si>
    <t>Hipotética en la hoja O y R (%). Calculada en la joja O y R (N)</t>
  </si>
  <si>
    <t>Hipotética en la hoja O y R (N). Calculada en la joja O y R (%)</t>
  </si>
  <si>
    <t>Padres o madres que votan sobre la jornada (se supone un voto por alumno), no por progenitor ni por familia, lo que es casi irrelevante</t>
  </si>
  <si>
    <t>En este cuadro, situado a la derecha del anterior, se pueden ver los resultados de distintas simulaciones. Cambiando el número de grupos por curso (líneas), de alumnos en exceso o en defecto por cada curso (desvío), la participación o la orientación del voto (en números absolutos o en porcentajes, según que hoja se use) y los requisitos de quórum o de mayoría absoluta (en la tabla situada más abajo), se obtienen automáticamente los resultados en términos de satisfacción total de las opciones o preferencias individuales.</t>
  </si>
  <si>
    <t>Se contemplan los resultados por cuatro mecanismos: mayoría simple, mayoría absoluta, mayoría cualificada (compuesta de quórum de participación y mayoría cualificada de voto) y agregación de las opciones individuales. Puesto que se supone que no necesariamente todo el mundo vota, se contemplan tres hipótesis para la atribución de intenciones o preferencias a los que no votan: indiferencia o voto emitido, lo que significa que se les considera satisfechos con cualquier resultado final; similitud o voto proyectado, que supone que las preferencias de los abstencionistas se reparten en las mismas proporciones que las de los votantes; autoexclusión o voto exclusivo, que supone que quienes no votan a favor de un cambio de horario están satisfechos con el anterior. La otra hipotética opción, que quienes no votan quieran cambiar de horario, no es realista.</t>
  </si>
  <si>
    <t>Las tres secciones siguientes de la tabla examinan los resultados de un proceso de decisión colectiva, es decir, por algún tipo de mayoría y con consecuencias uniformes para todos</t>
  </si>
  <si>
    <t>La diferencia entre las tres secciones es que se basan, respectivamente, en las hipótesis de atribución de intenciones o preferencias que hemos definido como voto emitido, proyectado y exclusivo</t>
  </si>
  <si>
    <t>Se contemplan en cada una tres procedimientos posibles de decisión</t>
  </si>
  <si>
    <t>Puesto que se supone, razonablemente, que no todas las familias acuden a votar, se contemplan tres hipótesis sobre la distribución total de las preferencias (las de votantes y no votantes), hipótesis que corresponden a las tres tablas sucesivas:</t>
  </si>
  <si>
    <t>Procedimiento de decisión</t>
  </si>
  <si>
    <t>Porcentaje de participación exigido para considerar válida la votación, expresado como índice (un índice 0,67, por ejemplo, equivale a un porcentaje del 67 %). Si no hay exigencia de quórim debe fijarse en 0-</t>
  </si>
  <si>
    <t>Mayoría exigida para que resulte aprobada la propuesta de modificación, expresada como índice y situado entre 0,51 -mayoría simple- y 1 -unanimidad- (un índice 0,67, por ejemplo, equivale a un porcentaje del 67 %). Si no hay exigencia de mayoría cualificada debe fijarse en 0,51, que corresponde a la mayoría simple</t>
  </si>
  <si>
    <r>
      <t xml:space="preserve">Cada una de estas tres tablas ofrece tres tipos de resultados: 1) los que se producirían si la decisión se tomase </t>
    </r>
    <r>
      <rPr>
        <sz val="10"/>
        <color indexed="10"/>
        <rFont val="Arial"/>
        <family val="2"/>
      </rPr>
      <t>curso a curso,</t>
    </r>
    <r>
      <rPr>
        <sz val="10"/>
        <rFont val="Arial"/>
        <family val="0"/>
      </rPr>
      <t xml:space="preserve"> que se leen en la fila correspondiente a cada curso; 2) Los </t>
    </r>
    <r>
      <rPr>
        <sz val="10"/>
        <color indexed="10"/>
        <rFont val="Arial"/>
        <family val="2"/>
      </rPr>
      <t>resultados agregados de la decisión por cursos,</t>
    </r>
    <r>
      <rPr>
        <sz val="10"/>
        <rFont val="Arial"/>
        <family val="0"/>
      </rPr>
      <t xml:space="preserve"> suponiendo que cada curso pueda adoptar una jornada distinta (en la fila encabezada "Decisión por cursos"; 3) Los </t>
    </r>
    <r>
      <rPr>
        <sz val="10"/>
        <color indexed="10"/>
        <rFont val="Arial"/>
        <family val="2"/>
      </rPr>
      <t>resultados de la decisión por centros,</t>
    </r>
    <r>
      <rPr>
        <sz val="10"/>
        <rFont val="Arial"/>
        <family val="0"/>
      </rPr>
      <t xml:space="preserve"> suponiendo que así es como se toma la decisión, como viene siendo habitual en la normativa y en la práctica (en la fila encabezada "Decisión por centro"). Éste es el resultado que se lleva a la de comparación de los niveles de satisfacción agregada situada en la parte superior derecha de las hojas de opciones y resultados)</t>
    </r>
  </si>
  <si>
    <t>Horario hipotético para el caso de un centro en que, por agregación de las opciones individuales, debieran combinarse los horarios de J. Partida y J. Continua</t>
  </si>
  <si>
    <t>EXCEPTO RELLENAR LAS CELDAS CORRESPONDIENTES AL QUÓRUM Y LA MAYORÍA CUALFICADA DE VOTOS VÁLIDOS (EN LA SIGUIENTE TABLA DENTRO DE LA MISMA HOJA), ESTAS DOS TABLAS SON TODO LO QUE SE REQUIERE PARA LA COMPARACIÓN. LAS OTRAS CUATRO TABLAS DE CADA HOJA SIRVEN PARA REALIZAR Y DETALLAR LOS CÁLCULOS, PERO ÉSTOS SE RESUMEN EN LA TABLA DE SATISFACCIÓN, ARRIBA A LA DERECHA.</t>
  </si>
  <si>
    <t>LA JORNADA ESCOLAR: DECISIÓN COLECTIVA Y ELECCIÓN INDIVIDUAL</t>
  </si>
  <si>
    <t>Este fichero contiene hojas de cálculo que permiten simular los resultados comparados de distintos procedimientos de decisión colectiva y elección individual sobre la jornada para un centro escolar de características variables</t>
  </si>
  <si>
    <t>El contenido de las hojas es el siguiente:</t>
  </si>
  <si>
    <t>O y R (%)</t>
  </si>
  <si>
    <t>O y R (N)</t>
  </si>
  <si>
    <t>Leyenda</t>
  </si>
  <si>
    <t>Doble horario</t>
  </si>
  <si>
    <t>Simulación de resulados, introduciendo participación y voto en porcentajes</t>
  </si>
  <si>
    <t>Simulación de resultados, introduciendo participación y voto en cifras absolutas</t>
  </si>
  <si>
    <t>Explicación detallada de los apartados de las dos hojas anteriores</t>
  </si>
  <si>
    <t>Horario para un colegio con las dos jornadas</t>
  </si>
  <si>
    <t>Mariano Fernández Enguita</t>
  </si>
  <si>
    <t>Universidad de Salamanca</t>
  </si>
  <si>
    <t>Más detalles en:</t>
  </si>
  <si>
    <r>
      <t>La jornada escolar,</t>
    </r>
    <r>
      <rPr>
        <sz val="14"/>
        <rFont val="Arial"/>
        <family val="0"/>
      </rPr>
      <t xml:space="preserve"> Barcelona, Ariel, 2001</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</si>
</sst>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Red]0.00"/>
    <numFmt numFmtId="166" formatCode="0.0;[Red]0.0"/>
    <numFmt numFmtId="167" formatCode="0;[Red]0"/>
    <numFmt numFmtId="168" formatCode="0_ ;[Red]\-0\ "/>
  </numFmts>
  <fonts count="24">
    <font>
      <sz val="10"/>
      <name val="Arial"/>
      <family val="0"/>
    </font>
    <font>
      <sz val="8"/>
      <name val="Arial"/>
      <family val="0"/>
    </font>
    <font>
      <sz val="12"/>
      <name val="Arial"/>
      <family val="0"/>
    </font>
    <font>
      <b/>
      <sz val="10"/>
      <name val="Arial"/>
      <family val="2"/>
    </font>
    <font>
      <i/>
      <sz val="10"/>
      <name val="Arial"/>
      <family val="2"/>
    </font>
    <font>
      <sz val="10"/>
      <name val="Stencil"/>
      <family val="1"/>
    </font>
    <font>
      <sz val="10"/>
      <name val="Arial Narrow"/>
      <family val="2"/>
    </font>
    <font>
      <i/>
      <sz val="10"/>
      <name val="Arial Narrow"/>
      <family val="2"/>
    </font>
    <font>
      <sz val="14"/>
      <name val="Arial"/>
      <family val="0"/>
    </font>
    <font>
      <sz val="9"/>
      <name val="Arial"/>
      <family val="2"/>
    </font>
    <font>
      <sz val="10"/>
      <color indexed="10"/>
      <name val="Arial"/>
      <family val="2"/>
    </font>
    <font>
      <b/>
      <sz val="10"/>
      <color indexed="48"/>
      <name val="Arial"/>
      <family val="2"/>
    </font>
    <font>
      <sz val="10"/>
      <color indexed="9"/>
      <name val="Arial"/>
      <family val="0"/>
    </font>
    <font>
      <b/>
      <sz val="10"/>
      <color indexed="9"/>
      <name val="Arial"/>
      <family val="0"/>
    </font>
    <font>
      <sz val="14"/>
      <name val="Wingdings"/>
      <family val="0"/>
    </font>
    <font>
      <sz val="16"/>
      <name val="Wingdings"/>
      <family val="0"/>
    </font>
    <font>
      <b/>
      <sz val="10"/>
      <color indexed="10"/>
      <name val="Arial"/>
      <family val="2"/>
    </font>
    <font>
      <sz val="10"/>
      <name val="Gill Sans Ultra Bold"/>
      <family val="2"/>
    </font>
    <font>
      <sz val="10"/>
      <color indexed="9"/>
      <name val="Gill Sans Ultra Bold"/>
      <family val="2"/>
    </font>
    <font>
      <sz val="10"/>
      <color indexed="12"/>
      <name val="Arial"/>
      <family val="0"/>
    </font>
    <font>
      <sz val="20"/>
      <name val="Arial"/>
      <family val="0"/>
    </font>
    <font>
      <sz val="20"/>
      <color indexed="10"/>
      <name val="Arial"/>
      <family val="0"/>
    </font>
    <font>
      <i/>
      <sz val="14"/>
      <name val="Arial"/>
      <family val="2"/>
    </font>
    <font>
      <b/>
      <sz val="20"/>
      <name val="Arial"/>
      <family val="2"/>
    </font>
  </fonts>
  <fills count="11">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2" borderId="0" xfId="0" applyFill="1" applyAlignment="1">
      <alignment/>
    </xf>
    <xf numFmtId="0" fontId="0" fillId="0" borderId="0" xfId="0" applyFill="1" applyAlignment="1">
      <alignment/>
    </xf>
    <xf numFmtId="1" fontId="0" fillId="0" borderId="0" xfId="0" applyNumberFormat="1" applyAlignment="1">
      <alignment/>
    </xf>
    <xf numFmtId="168" fontId="0" fillId="0" borderId="0" xfId="0" applyNumberFormat="1" applyAlignment="1">
      <alignment/>
    </xf>
    <xf numFmtId="0" fontId="2" fillId="0" borderId="0" xfId="0" applyFont="1" applyAlignment="1">
      <alignment/>
    </xf>
    <xf numFmtId="0" fontId="0" fillId="0" borderId="0" xfId="0" applyAlignment="1">
      <alignment wrapText="1"/>
    </xf>
    <xf numFmtId="0" fontId="0" fillId="3" borderId="0" xfId="0" applyFill="1" applyAlignment="1">
      <alignment/>
    </xf>
    <xf numFmtId="0" fontId="2" fillId="0" borderId="0" xfId="0" applyFont="1" applyFill="1" applyAlignment="1">
      <alignment/>
    </xf>
    <xf numFmtId="0" fontId="3" fillId="0" borderId="0" xfId="0" applyFont="1" applyAlignment="1">
      <alignment/>
    </xf>
    <xf numFmtId="168" fontId="3" fillId="0" borderId="0" xfId="0" applyNumberFormat="1" applyFont="1" applyAlignment="1">
      <alignment/>
    </xf>
    <xf numFmtId="0" fontId="3" fillId="0" borderId="0" xfId="0" applyFont="1" applyFill="1" applyAlignment="1">
      <alignment/>
    </xf>
    <xf numFmtId="0" fontId="0" fillId="0" borderId="0" xfId="0" applyFont="1" applyAlignment="1">
      <alignment/>
    </xf>
    <xf numFmtId="2" fontId="0" fillId="0" borderId="0" xfId="0" applyNumberFormat="1" applyAlignment="1">
      <alignment/>
    </xf>
    <xf numFmtId="0" fontId="4" fillId="0" borderId="0" xfId="0" applyFont="1" applyAlignment="1">
      <alignment/>
    </xf>
    <xf numFmtId="0" fontId="0" fillId="0" borderId="0" xfId="0" applyFont="1" applyFill="1" applyAlignment="1">
      <alignment/>
    </xf>
    <xf numFmtId="20" fontId="0" fillId="0" borderId="0" xfId="0" applyNumberFormat="1" applyAlignment="1">
      <alignment/>
    </xf>
    <xf numFmtId="20" fontId="3" fillId="0" borderId="0" xfId="0" applyNumberFormat="1" applyFont="1" applyAlignment="1">
      <alignment/>
    </xf>
    <xf numFmtId="0" fontId="0" fillId="4"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5" borderId="0" xfId="0" applyFont="1" applyFill="1" applyAlignment="1">
      <alignment/>
    </xf>
    <xf numFmtId="0" fontId="0" fillId="5" borderId="0" xfId="0" applyFill="1" applyAlignment="1">
      <alignment/>
    </xf>
    <xf numFmtId="0" fontId="0" fillId="6" borderId="0" xfId="0" applyFill="1" applyAlignment="1">
      <alignment/>
    </xf>
    <xf numFmtId="0" fontId="0" fillId="7" borderId="0" xfId="0" applyFill="1" applyAlignment="1">
      <alignment/>
    </xf>
    <xf numFmtId="0" fontId="5" fillId="6" borderId="0" xfId="0" applyFont="1" applyFill="1" applyAlignment="1">
      <alignment/>
    </xf>
    <xf numFmtId="0" fontId="0" fillId="6" borderId="0" xfId="0" applyFont="1" applyFill="1" applyAlignment="1">
      <alignment/>
    </xf>
    <xf numFmtId="0" fontId="4" fillId="8" borderId="0" xfId="0" applyFont="1" applyFill="1" applyAlignment="1">
      <alignment/>
    </xf>
    <xf numFmtId="0" fontId="0" fillId="0" borderId="0" xfId="0" applyAlignment="1">
      <alignment horizontal="right"/>
    </xf>
    <xf numFmtId="20" fontId="3" fillId="0" borderId="0" xfId="0" applyNumberFormat="1" applyFont="1" applyAlignment="1">
      <alignment horizontal="center"/>
    </xf>
    <xf numFmtId="20" fontId="6" fillId="0" borderId="0" xfId="0" applyNumberFormat="1" applyFont="1" applyAlignment="1">
      <alignment/>
    </xf>
    <xf numFmtId="20" fontId="6" fillId="0" borderId="0" xfId="0" applyNumberFormat="1" applyFont="1" applyAlignment="1">
      <alignment horizontal="center"/>
    </xf>
    <xf numFmtId="0" fontId="6" fillId="0" borderId="0" xfId="0" applyFont="1" applyAlignment="1">
      <alignment/>
    </xf>
    <xf numFmtId="0" fontId="7" fillId="8" borderId="0" xfId="0" applyFont="1" applyFill="1" applyAlignment="1">
      <alignment/>
    </xf>
    <xf numFmtId="0" fontId="0" fillId="9" borderId="0" xfId="0" applyFill="1" applyAlignment="1">
      <alignment horizontal="center"/>
    </xf>
    <xf numFmtId="0" fontId="8" fillId="0" borderId="0" xfId="0" applyFont="1" applyAlignment="1">
      <alignment/>
    </xf>
    <xf numFmtId="0" fontId="11" fillId="0" borderId="0" xfId="0" applyFont="1" applyAlignment="1">
      <alignment/>
    </xf>
    <xf numFmtId="0" fontId="5" fillId="0" borderId="0" xfId="0" applyFont="1" applyFill="1" applyAlignment="1">
      <alignment/>
    </xf>
    <xf numFmtId="0" fontId="0" fillId="0" borderId="0" xfId="0" applyFill="1" applyAlignment="1">
      <alignment horizontal="left"/>
    </xf>
    <xf numFmtId="0" fontId="10" fillId="0" borderId="0" xfId="0" applyFont="1" applyAlignment="1">
      <alignment/>
    </xf>
    <xf numFmtId="2" fontId="0" fillId="3" borderId="0" xfId="0" applyNumberFormat="1" applyFill="1" applyAlignment="1" applyProtection="1">
      <alignment/>
      <protection locked="0"/>
    </xf>
    <xf numFmtId="0" fontId="0" fillId="3" borderId="0" xfId="0" applyFill="1" applyAlignment="1" applyProtection="1">
      <alignment/>
      <protection locked="0"/>
    </xf>
    <xf numFmtId="0" fontId="12" fillId="0" borderId="0" xfId="0" applyFont="1" applyFill="1" applyAlignment="1">
      <alignment/>
    </xf>
    <xf numFmtId="0" fontId="12" fillId="0" borderId="0" xfId="0" applyFont="1" applyFill="1" applyAlignment="1">
      <alignment wrapText="1"/>
    </xf>
    <xf numFmtId="0" fontId="13" fillId="0" borderId="0" xfId="0" applyFont="1" applyFill="1" applyAlignment="1">
      <alignment/>
    </xf>
    <xf numFmtId="0" fontId="11" fillId="0" borderId="0" xfId="0" applyFont="1" applyFill="1" applyAlignment="1">
      <alignment/>
    </xf>
    <xf numFmtId="0" fontId="14" fillId="0" borderId="0" xfId="0" applyFont="1" applyAlignment="1">
      <alignment/>
    </xf>
    <xf numFmtId="0" fontId="15" fillId="0" borderId="0" xfId="0" applyFont="1" applyAlignment="1">
      <alignment/>
    </xf>
    <xf numFmtId="0" fontId="12" fillId="3" borderId="0" xfId="0" applyFont="1" applyFill="1" applyAlignment="1">
      <alignment/>
    </xf>
    <xf numFmtId="0" fontId="0" fillId="0" borderId="0" xfId="0" applyFill="1" applyAlignment="1">
      <alignment horizontal="center"/>
    </xf>
    <xf numFmtId="2" fontId="0" fillId="0" borderId="0" xfId="0" applyNumberFormat="1" applyFill="1" applyAlignment="1">
      <alignment/>
    </xf>
    <xf numFmtId="0" fontId="3" fillId="10" borderId="0" xfId="0" applyFont="1" applyFill="1" applyAlignment="1">
      <alignment/>
    </xf>
    <xf numFmtId="164" fontId="3" fillId="10" borderId="0" xfId="0" applyNumberFormat="1" applyFont="1" applyFill="1" applyAlignment="1">
      <alignment/>
    </xf>
    <xf numFmtId="0" fontId="16" fillId="10" borderId="0" xfId="0" applyFont="1" applyFill="1" applyAlignment="1">
      <alignment/>
    </xf>
    <xf numFmtId="164" fontId="16" fillId="10" borderId="0" xfId="0" applyNumberFormat="1" applyFont="1" applyFill="1" applyAlignment="1">
      <alignment/>
    </xf>
    <xf numFmtId="0" fontId="0" fillId="0" borderId="0" xfId="0" applyAlignment="1">
      <alignment/>
    </xf>
    <xf numFmtId="0" fontId="0" fillId="3" borderId="0" xfId="0" applyFill="1" applyAlignment="1">
      <alignment wrapText="1"/>
    </xf>
    <xf numFmtId="0" fontId="0" fillId="9"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164" fontId="0" fillId="0" borderId="0" xfId="0" applyNumberFormat="1" applyFont="1" applyFill="1" applyAlignment="1">
      <alignment/>
    </xf>
    <xf numFmtId="164" fontId="0" fillId="0" borderId="0" xfId="0" applyNumberFormat="1" applyFont="1" applyFill="1" applyAlignment="1">
      <alignment horizontal="center"/>
    </xf>
    <xf numFmtId="164" fontId="0" fillId="0" borderId="0" xfId="0" applyNumberFormat="1" applyFont="1" applyAlignment="1">
      <alignment/>
    </xf>
    <xf numFmtId="164" fontId="3" fillId="0" borderId="0" xfId="0" applyNumberFormat="1" applyFont="1" applyFill="1" applyAlignment="1">
      <alignment/>
    </xf>
    <xf numFmtId="164" fontId="3" fillId="0" borderId="0" xfId="0" applyNumberFormat="1" applyFont="1" applyAlignment="1">
      <alignment/>
    </xf>
    <xf numFmtId="164" fontId="0" fillId="0" borderId="0" xfId="0" applyNumberFormat="1" applyAlignment="1">
      <alignment/>
    </xf>
    <xf numFmtId="164" fontId="0" fillId="9" borderId="0" xfId="0" applyNumberFormat="1" applyFill="1" applyAlignment="1">
      <alignment horizontal="center"/>
    </xf>
    <xf numFmtId="164" fontId="0" fillId="9" borderId="0" xfId="0" applyNumberFormat="1" applyFont="1" applyFill="1" applyAlignment="1">
      <alignment horizontal="center"/>
    </xf>
    <xf numFmtId="164" fontId="10" fillId="0" borderId="0" xfId="0" applyNumberFormat="1" applyFont="1" applyFill="1" applyAlignment="1">
      <alignment/>
    </xf>
    <xf numFmtId="164" fontId="10" fillId="0" borderId="0" xfId="0" applyNumberFormat="1" applyFont="1" applyAlignment="1">
      <alignment/>
    </xf>
    <xf numFmtId="1" fontId="0" fillId="3" borderId="0" xfId="0" applyNumberFormat="1" applyFill="1" applyAlignment="1" applyProtection="1">
      <alignment/>
      <protection locked="0"/>
    </xf>
    <xf numFmtId="164" fontId="0" fillId="0" borderId="0" xfId="0" applyNumberFormat="1" applyFill="1" applyAlignment="1" applyProtection="1">
      <alignment/>
      <protection/>
    </xf>
    <xf numFmtId="0" fontId="17" fillId="0" borderId="0" xfId="0" applyFont="1" applyAlignment="1">
      <alignment/>
    </xf>
    <xf numFmtId="0" fontId="18" fillId="0" borderId="0" xfId="0" applyFont="1" applyFill="1" applyAlignment="1">
      <alignment/>
    </xf>
    <xf numFmtId="0" fontId="17"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12" fillId="6" borderId="0" xfId="0" applyFont="1" applyFill="1" applyAlignment="1">
      <alignment/>
    </xf>
    <xf numFmtId="0" fontId="19" fillId="0" borderId="0" xfId="0" applyFont="1" applyFill="1" applyAlignment="1">
      <alignment/>
    </xf>
    <xf numFmtId="0" fontId="19" fillId="0" borderId="0" xfId="0" applyFont="1" applyAlignment="1">
      <alignment/>
    </xf>
    <xf numFmtId="0" fontId="20" fillId="0" borderId="0" xfId="0" applyFont="1" applyAlignment="1">
      <alignment/>
    </xf>
    <xf numFmtId="0" fontId="20" fillId="0" borderId="0" xfId="0" applyFont="1" applyAlignment="1">
      <alignment wrapText="1"/>
    </xf>
    <xf numFmtId="0" fontId="22" fillId="0" borderId="0" xfId="0" applyFont="1" applyAlignment="1">
      <alignment/>
    </xf>
    <xf numFmtId="0" fontId="20" fillId="0" borderId="0" xfId="0" applyFont="1" applyAlignment="1">
      <alignment wrapText="1"/>
    </xf>
    <xf numFmtId="0" fontId="21" fillId="0" borderId="0" xfId="0" applyFont="1" applyAlignment="1">
      <alignment wrapText="1"/>
    </xf>
    <xf numFmtId="0" fontId="0" fillId="0" borderId="0" xfId="0" applyAlignment="1">
      <alignment wrapText="1"/>
    </xf>
    <xf numFmtId="0" fontId="0" fillId="0" borderId="0" xfId="0" applyAlignment="1">
      <alignment/>
    </xf>
    <xf numFmtId="0" fontId="5" fillId="6" borderId="0" xfId="0" applyFont="1" applyFill="1" applyAlignment="1">
      <alignment wrapText="1"/>
    </xf>
    <xf numFmtId="49" fontId="0" fillId="0" borderId="0" xfId="0" applyNumberFormat="1" applyAlignment="1">
      <alignment vertical="distributed" wrapText="1"/>
    </xf>
    <xf numFmtId="49" fontId="0" fillId="0" borderId="0" xfId="0" applyNumberFormat="1" applyFill="1" applyAlignment="1">
      <alignment vertical="distributed" wrapText="1"/>
    </xf>
    <xf numFmtId="0" fontId="0" fillId="0" borderId="0" xfId="0" applyFill="1" applyAlignment="1">
      <alignment wrapText="1"/>
    </xf>
    <xf numFmtId="0" fontId="0" fillId="0" borderId="0" xfId="0" applyFont="1" applyAlignment="1">
      <alignment wrapText="1"/>
    </xf>
    <xf numFmtId="0" fontId="0" fillId="3" borderId="0" xfId="0" applyFill="1" applyAlignment="1">
      <alignment wrapText="1"/>
    </xf>
    <xf numFmtId="0" fontId="11" fillId="0" borderId="0" xfId="0" applyFont="1" applyAlignment="1">
      <alignment wrapText="1"/>
    </xf>
    <xf numFmtId="0" fontId="19" fillId="0" borderId="0" xfId="0" applyFont="1" applyAlignment="1">
      <alignment wrapText="1"/>
    </xf>
    <xf numFmtId="0" fontId="0" fillId="4" borderId="0" xfId="0" applyFill="1" applyAlignment="1">
      <alignment wrapText="1"/>
    </xf>
    <xf numFmtId="0" fontId="0" fillId="5" borderId="0" xfId="0" applyFill="1" applyAlignment="1">
      <alignment wrapText="1"/>
    </xf>
    <xf numFmtId="0" fontId="10" fillId="0" borderId="0" xfId="0" applyFont="1" applyAlignment="1">
      <alignment wrapText="1"/>
    </xf>
    <xf numFmtId="0" fontId="23" fillId="0" borderId="0" xfId="0" applyFont="1" applyAlignment="1">
      <alignment vertical="top"/>
    </xf>
    <xf numFmtId="0" fontId="2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J2" sqref="J2"/>
    </sheetView>
  </sheetViews>
  <sheetFormatPr defaultColWidth="11.421875" defaultRowHeight="12.75"/>
  <cols>
    <col min="1" max="1" width="26.7109375" style="81" customWidth="1"/>
    <col min="2" max="16384" width="11.421875" style="81" customWidth="1"/>
  </cols>
  <sheetData>
    <row r="1" spans="1:9" ht="25.5">
      <c r="A1" s="85" t="s">
        <v>172</v>
      </c>
      <c r="B1" s="85"/>
      <c r="C1" s="85"/>
      <c r="D1" s="85"/>
      <c r="E1" s="85"/>
      <c r="F1" s="85"/>
      <c r="G1" s="85"/>
      <c r="H1" s="85"/>
      <c r="I1" s="85"/>
    </row>
    <row r="3" spans="1:9" ht="103.5" customHeight="1">
      <c r="A3" s="84" t="s">
        <v>173</v>
      </c>
      <c r="B3" s="86"/>
      <c r="C3" s="86"/>
      <c r="D3" s="86"/>
      <c r="E3" s="86"/>
      <c r="F3" s="86"/>
      <c r="G3" s="86"/>
      <c r="H3" s="86"/>
      <c r="I3" s="86"/>
    </row>
    <row r="5" spans="1:8" ht="25.5">
      <c r="A5" s="84" t="s">
        <v>174</v>
      </c>
      <c r="B5" s="84"/>
      <c r="C5" s="84"/>
      <c r="D5" s="84"/>
      <c r="E5" s="84"/>
      <c r="F5" s="84"/>
      <c r="G5" s="84"/>
      <c r="H5" s="84"/>
    </row>
    <row r="6" spans="1:8" ht="25.5">
      <c r="A6" s="82"/>
      <c r="B6" s="82"/>
      <c r="C6" s="82"/>
      <c r="D6" s="82"/>
      <c r="E6" s="82"/>
      <c r="F6" s="82"/>
      <c r="G6" s="82"/>
      <c r="H6" s="82"/>
    </row>
    <row r="7" spans="1:9" ht="49.5" customHeight="1">
      <c r="A7" s="99" t="s">
        <v>175</v>
      </c>
      <c r="B7" s="84" t="s">
        <v>179</v>
      </c>
      <c r="C7" s="84"/>
      <c r="D7" s="84"/>
      <c r="E7" s="84"/>
      <c r="F7" s="84"/>
      <c r="G7" s="84"/>
      <c r="H7" s="84"/>
      <c r="I7" s="84"/>
    </row>
    <row r="8" spans="1:9" ht="51.75" customHeight="1">
      <c r="A8" s="99" t="s">
        <v>176</v>
      </c>
      <c r="B8" s="84" t="s">
        <v>180</v>
      </c>
      <c r="C8" s="84"/>
      <c r="D8" s="84"/>
      <c r="E8" s="84"/>
      <c r="F8" s="84"/>
      <c r="G8" s="84"/>
      <c r="H8" s="84"/>
      <c r="I8" s="84"/>
    </row>
    <row r="9" spans="1:9" ht="51.75" customHeight="1">
      <c r="A9" s="99" t="s">
        <v>177</v>
      </c>
      <c r="B9" s="84" t="s">
        <v>181</v>
      </c>
      <c r="C9" s="84"/>
      <c r="D9" s="84"/>
      <c r="E9" s="84"/>
      <c r="F9" s="84"/>
      <c r="G9" s="84"/>
      <c r="H9" s="84"/>
      <c r="I9" s="84"/>
    </row>
    <row r="10" spans="1:9" ht="26.25">
      <c r="A10" s="100" t="s">
        <v>178</v>
      </c>
      <c r="B10" s="84" t="s">
        <v>182</v>
      </c>
      <c r="C10" s="84"/>
      <c r="D10" s="84"/>
      <c r="E10" s="84"/>
      <c r="F10" s="84"/>
      <c r="G10" s="84"/>
      <c r="H10" s="84"/>
      <c r="I10" s="84"/>
    </row>
    <row r="13" s="36" customFormat="1" ht="18">
      <c r="A13" s="36" t="s">
        <v>183</v>
      </c>
    </row>
    <row r="14" s="36" customFormat="1" ht="18">
      <c r="A14" s="36" t="s">
        <v>184</v>
      </c>
    </row>
    <row r="15" s="36" customFormat="1" ht="18"/>
    <row r="16" s="36" customFormat="1" ht="18">
      <c r="A16" s="36" t="s">
        <v>185</v>
      </c>
    </row>
    <row r="17" s="36" customFormat="1" ht="18.75">
      <c r="A17" s="83" t="s">
        <v>186</v>
      </c>
    </row>
  </sheetData>
  <sheetProtection password="CC31" sheet="1" objects="1" scenarios="1"/>
  <mergeCells count="7">
    <mergeCell ref="B8:I8"/>
    <mergeCell ref="B9:I9"/>
    <mergeCell ref="B10:I10"/>
    <mergeCell ref="A1:I1"/>
    <mergeCell ref="A3:I3"/>
    <mergeCell ref="A5:H5"/>
    <mergeCell ref="B7:I7"/>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C90"/>
  <sheetViews>
    <sheetView workbookViewId="0" topLeftCell="A1">
      <selection activeCell="K19" sqref="K19"/>
    </sheetView>
  </sheetViews>
  <sheetFormatPr defaultColWidth="11.421875" defaultRowHeight="12.75"/>
  <cols>
    <col min="1" max="1" width="10.421875" style="0" customWidth="1"/>
    <col min="2" max="12" width="5.7109375" style="0" customWidth="1"/>
    <col min="13" max="13" width="5.7109375" style="2" customWidth="1"/>
    <col min="14" max="15" width="5.7109375" style="0" customWidth="1"/>
    <col min="16" max="16" width="5.7109375" style="2" customWidth="1"/>
    <col min="17" max="19" width="5.7109375" style="0" customWidth="1"/>
    <col min="20" max="21" width="4.7109375" style="0" customWidth="1"/>
    <col min="22" max="22" width="4.7109375" style="2" customWidth="1"/>
    <col min="23" max="25" width="4.7109375" style="0" customWidth="1"/>
    <col min="26" max="26" width="4.7109375" style="2" customWidth="1"/>
    <col min="27" max="28" width="4.7109375" style="0" customWidth="1"/>
  </cols>
  <sheetData>
    <row r="1" spans="1:21" s="2" customFormat="1" ht="12.75" customHeight="1">
      <c r="A1" s="26" t="s">
        <v>147</v>
      </c>
      <c r="B1" s="24"/>
      <c r="C1" s="24"/>
      <c r="D1" s="24"/>
      <c r="E1" s="24"/>
      <c r="F1" s="24"/>
      <c r="G1" s="24"/>
      <c r="H1" s="24"/>
      <c r="I1" s="24"/>
      <c r="J1" s="24"/>
      <c r="K1" s="24"/>
      <c r="L1" s="24"/>
      <c r="M1" s="24"/>
      <c r="N1" s="24"/>
      <c r="P1" s="88" t="s">
        <v>143</v>
      </c>
      <c r="Q1" s="88"/>
      <c r="R1" s="88"/>
      <c r="S1" s="88"/>
      <c r="T1" s="88"/>
      <c r="U1" s="88"/>
    </row>
    <row r="2" spans="1:28" ht="27" customHeight="1">
      <c r="A2" t="s">
        <v>11</v>
      </c>
      <c r="C2" t="s">
        <v>12</v>
      </c>
      <c r="H2" s="86" t="s">
        <v>61</v>
      </c>
      <c r="I2" s="86"/>
      <c r="J2" s="86" t="s">
        <v>20</v>
      </c>
      <c r="K2" s="87"/>
      <c r="L2" s="86" t="s">
        <v>19</v>
      </c>
      <c r="M2" s="86"/>
      <c r="O2" s="2"/>
      <c r="P2" s="88"/>
      <c r="Q2" s="88"/>
      <c r="R2" s="88"/>
      <c r="S2" s="88"/>
      <c r="T2" s="88"/>
      <c r="U2" s="88"/>
      <c r="V2"/>
      <c r="X2" s="2"/>
      <c r="Z2"/>
      <c r="AB2" s="2"/>
    </row>
    <row r="3" spans="3:28" ht="12.75">
      <c r="C3" s="33" t="s">
        <v>8</v>
      </c>
      <c r="D3" s="33" t="s">
        <v>10</v>
      </c>
      <c r="E3" s="33" t="s">
        <v>58</v>
      </c>
      <c r="F3" s="33" t="s">
        <v>126</v>
      </c>
      <c r="G3" s="33" t="s">
        <v>9</v>
      </c>
      <c r="H3" t="s">
        <v>16</v>
      </c>
      <c r="I3" t="s">
        <v>17</v>
      </c>
      <c r="J3" t="s">
        <v>16</v>
      </c>
      <c r="K3" t="s">
        <v>17</v>
      </c>
      <c r="L3" t="s">
        <v>16</v>
      </c>
      <c r="M3" t="s">
        <v>17</v>
      </c>
      <c r="N3" t="s">
        <v>15</v>
      </c>
      <c r="O3" s="2"/>
      <c r="P3" s="52"/>
      <c r="Q3" s="52"/>
      <c r="R3" s="52"/>
      <c r="S3" s="52" t="s">
        <v>142</v>
      </c>
      <c r="T3" s="52" t="s">
        <v>23</v>
      </c>
      <c r="U3" s="52" t="s">
        <v>24</v>
      </c>
      <c r="V3"/>
      <c r="X3" s="2"/>
      <c r="Z3"/>
      <c r="AB3" s="2"/>
    </row>
    <row r="4" spans="1:28" ht="12.75">
      <c r="A4" t="s">
        <v>0</v>
      </c>
      <c r="B4" s="2" t="s">
        <v>138</v>
      </c>
      <c r="C4" s="2">
        <v>20</v>
      </c>
      <c r="D4" s="42">
        <v>2</v>
      </c>
      <c r="E4" s="2">
        <f>C4*D4</f>
        <v>40</v>
      </c>
      <c r="F4" s="42">
        <v>0</v>
      </c>
      <c r="G4" s="2">
        <f>E4+F4</f>
        <v>40</v>
      </c>
      <c r="H4" s="42">
        <v>90</v>
      </c>
      <c r="I4" s="3">
        <f>ROUND(G4*H4/100,0)</f>
        <v>36</v>
      </c>
      <c r="J4" s="42">
        <v>30</v>
      </c>
      <c r="K4">
        <f aca="true" t="shared" si="0" ref="K4:K12">ROUND(E4*H4*J4/10000,0)</f>
        <v>11</v>
      </c>
      <c r="L4">
        <f>100-J4</f>
        <v>70</v>
      </c>
      <c r="M4">
        <f>I4-K4</f>
        <v>25</v>
      </c>
      <c r="N4" s="4">
        <f aca="true" t="shared" si="1" ref="N4:N13">K4-M4</f>
        <v>-14</v>
      </c>
      <c r="O4" s="2"/>
      <c r="P4" s="52"/>
      <c r="Q4" s="52"/>
      <c r="R4" s="52"/>
      <c r="S4" s="52"/>
      <c r="T4" s="52"/>
      <c r="U4" s="52"/>
      <c r="V4"/>
      <c r="X4" s="2"/>
      <c r="Z4"/>
      <c r="AB4" s="2"/>
    </row>
    <row r="5" spans="2:28" ht="12.75">
      <c r="B5" s="2" t="s">
        <v>139</v>
      </c>
      <c r="C5" s="2">
        <v>25</v>
      </c>
      <c r="D5" s="2">
        <f>$D$4</f>
        <v>2</v>
      </c>
      <c r="E5" s="2">
        <f aca="true" t="shared" si="2" ref="E5:E12">C5*D5</f>
        <v>50</v>
      </c>
      <c r="F5" s="42">
        <v>0</v>
      </c>
      <c r="G5" s="2">
        <f aca="true" t="shared" si="3" ref="G5:G12">E5+F5</f>
        <v>50</v>
      </c>
      <c r="H5" s="42">
        <v>80</v>
      </c>
      <c r="I5" s="3">
        <f aca="true" t="shared" si="4" ref="I5:I12">ROUND(G5*H5/100,0)</f>
        <v>40</v>
      </c>
      <c r="J5" s="42">
        <v>35</v>
      </c>
      <c r="K5">
        <f t="shared" si="0"/>
        <v>14</v>
      </c>
      <c r="L5">
        <f aca="true" t="shared" si="5" ref="L5:L12">100-J5</f>
        <v>65</v>
      </c>
      <c r="M5">
        <f aca="true" t="shared" si="6" ref="M5:M12">I5-K5</f>
        <v>26</v>
      </c>
      <c r="N5" s="4">
        <f t="shared" si="1"/>
        <v>-12</v>
      </c>
      <c r="O5" s="2"/>
      <c r="P5" s="52" t="s">
        <v>135</v>
      </c>
      <c r="Q5" s="52"/>
      <c r="R5" s="52"/>
      <c r="S5" s="53">
        <f>D29</f>
        <v>55.092592592592595</v>
      </c>
      <c r="T5" s="53">
        <f>D47</f>
        <v>55.00000000000001</v>
      </c>
      <c r="U5" s="53">
        <f>D65</f>
        <v>72.95454545454545</v>
      </c>
      <c r="V5"/>
      <c r="X5" s="2"/>
      <c r="Z5"/>
      <c r="AB5" s="2"/>
    </row>
    <row r="6" spans="2:28" ht="12.75">
      <c r="B6" t="s">
        <v>140</v>
      </c>
      <c r="C6" s="2">
        <v>25</v>
      </c>
      <c r="D6" s="2">
        <f>$D$4</f>
        <v>2</v>
      </c>
      <c r="E6" s="2">
        <f t="shared" si="2"/>
        <v>50</v>
      </c>
      <c r="F6" s="42">
        <v>0</v>
      </c>
      <c r="G6" s="2">
        <f t="shared" si="3"/>
        <v>50</v>
      </c>
      <c r="H6" s="42">
        <v>70</v>
      </c>
      <c r="I6" s="3">
        <f t="shared" si="4"/>
        <v>35</v>
      </c>
      <c r="J6" s="42">
        <v>40</v>
      </c>
      <c r="K6">
        <f t="shared" si="0"/>
        <v>14</v>
      </c>
      <c r="L6">
        <f t="shared" si="5"/>
        <v>60</v>
      </c>
      <c r="M6">
        <f t="shared" si="6"/>
        <v>21</v>
      </c>
      <c r="N6" s="4">
        <f t="shared" si="1"/>
        <v>-7</v>
      </c>
      <c r="O6" s="2"/>
      <c r="P6" s="52"/>
      <c r="Q6" s="52"/>
      <c r="R6" s="52"/>
      <c r="S6" s="53"/>
      <c r="T6" s="53"/>
      <c r="U6" s="53"/>
      <c r="V6"/>
      <c r="X6" s="2"/>
      <c r="Z6"/>
      <c r="AB6" s="2"/>
    </row>
    <row r="7" spans="1:28" ht="12.75">
      <c r="A7" t="s">
        <v>4</v>
      </c>
      <c r="B7" t="s">
        <v>1</v>
      </c>
      <c r="C7" s="2">
        <v>25</v>
      </c>
      <c r="D7" s="42">
        <v>2</v>
      </c>
      <c r="E7" s="2">
        <f t="shared" si="2"/>
        <v>50</v>
      </c>
      <c r="F7" s="42">
        <v>0</v>
      </c>
      <c r="G7" s="2">
        <f t="shared" si="3"/>
        <v>50</v>
      </c>
      <c r="H7" s="42">
        <v>60</v>
      </c>
      <c r="I7" s="3">
        <f t="shared" si="4"/>
        <v>30</v>
      </c>
      <c r="J7" s="42">
        <v>45</v>
      </c>
      <c r="K7">
        <f t="shared" si="0"/>
        <v>14</v>
      </c>
      <c r="L7">
        <f t="shared" si="5"/>
        <v>55</v>
      </c>
      <c r="M7">
        <f t="shared" si="6"/>
        <v>16</v>
      </c>
      <c r="N7" s="4">
        <f t="shared" si="1"/>
        <v>-2</v>
      </c>
      <c r="O7" s="2"/>
      <c r="P7" s="52" t="s">
        <v>136</v>
      </c>
      <c r="Q7" s="52"/>
      <c r="R7" s="52"/>
      <c r="S7" s="53">
        <f>H29</f>
        <v>55.092592592592595</v>
      </c>
      <c r="T7" s="53">
        <f>H47</f>
        <v>55.00000000000001</v>
      </c>
      <c r="U7" s="53">
        <f>H65</f>
        <v>72.95454545454545</v>
      </c>
      <c r="V7"/>
      <c r="X7" s="2"/>
      <c r="Z7"/>
      <c r="AB7" s="2"/>
    </row>
    <row r="8" spans="2:28" ht="12.75">
      <c r="B8" t="s">
        <v>2</v>
      </c>
      <c r="C8" s="2">
        <v>25</v>
      </c>
      <c r="D8" s="2">
        <f>$D$7</f>
        <v>2</v>
      </c>
      <c r="E8" s="2">
        <f t="shared" si="2"/>
        <v>50</v>
      </c>
      <c r="F8" s="42">
        <v>0</v>
      </c>
      <c r="G8" s="2">
        <f t="shared" si="3"/>
        <v>50</v>
      </c>
      <c r="H8" s="42">
        <v>50</v>
      </c>
      <c r="I8" s="3">
        <f t="shared" si="4"/>
        <v>25</v>
      </c>
      <c r="J8" s="42">
        <v>50</v>
      </c>
      <c r="K8">
        <f t="shared" si="0"/>
        <v>13</v>
      </c>
      <c r="L8">
        <f t="shared" si="5"/>
        <v>50</v>
      </c>
      <c r="M8">
        <f t="shared" si="6"/>
        <v>12</v>
      </c>
      <c r="N8" s="4">
        <f t="shared" si="1"/>
        <v>1</v>
      </c>
      <c r="O8" s="2"/>
      <c r="P8" s="52"/>
      <c r="Q8" s="52"/>
      <c r="R8" s="52"/>
      <c r="S8" s="53"/>
      <c r="T8" s="53"/>
      <c r="U8" s="53"/>
      <c r="V8"/>
      <c r="X8" s="2"/>
      <c r="Z8"/>
      <c r="AB8" s="2"/>
    </row>
    <row r="9" spans="2:28" ht="12.75">
      <c r="B9" t="s">
        <v>3</v>
      </c>
      <c r="C9" s="2">
        <v>25</v>
      </c>
      <c r="D9" s="2">
        <f>$D$7</f>
        <v>2</v>
      </c>
      <c r="E9" s="2">
        <f t="shared" si="2"/>
        <v>50</v>
      </c>
      <c r="F9" s="42">
        <v>0</v>
      </c>
      <c r="G9" s="2">
        <f t="shared" si="3"/>
        <v>50</v>
      </c>
      <c r="H9" s="42">
        <v>40</v>
      </c>
      <c r="I9" s="3">
        <f t="shared" si="4"/>
        <v>20</v>
      </c>
      <c r="J9" s="42">
        <v>55</v>
      </c>
      <c r="K9">
        <f t="shared" si="0"/>
        <v>11</v>
      </c>
      <c r="L9">
        <f t="shared" si="5"/>
        <v>45</v>
      </c>
      <c r="M9">
        <f t="shared" si="6"/>
        <v>9</v>
      </c>
      <c r="N9" s="4">
        <f t="shared" si="1"/>
        <v>2</v>
      </c>
      <c r="O9" s="2"/>
      <c r="P9" s="52" t="s">
        <v>137</v>
      </c>
      <c r="Q9" s="52"/>
      <c r="R9" s="52"/>
      <c r="S9" s="53">
        <f>N29</f>
        <v>55.092592592592595</v>
      </c>
      <c r="T9" s="53">
        <f>N47</f>
        <v>55.00000000000001</v>
      </c>
      <c r="U9" s="53">
        <f>N65</f>
        <v>72.95454545454545</v>
      </c>
      <c r="V9"/>
      <c r="X9" s="2"/>
      <c r="Z9"/>
      <c r="AB9" s="2"/>
    </row>
    <row r="10" spans="2:28" ht="12.75">
      <c r="B10" t="s">
        <v>5</v>
      </c>
      <c r="C10" s="2">
        <v>25</v>
      </c>
      <c r="D10" s="2">
        <f>$D$7</f>
        <v>2</v>
      </c>
      <c r="E10" s="2">
        <f t="shared" si="2"/>
        <v>50</v>
      </c>
      <c r="F10" s="42">
        <v>0</v>
      </c>
      <c r="G10" s="2">
        <f t="shared" si="3"/>
        <v>50</v>
      </c>
      <c r="H10" s="42">
        <v>30</v>
      </c>
      <c r="I10" s="3">
        <f t="shared" si="4"/>
        <v>15</v>
      </c>
      <c r="J10" s="42">
        <v>60</v>
      </c>
      <c r="K10">
        <f t="shared" si="0"/>
        <v>9</v>
      </c>
      <c r="L10">
        <f t="shared" si="5"/>
        <v>40</v>
      </c>
      <c r="M10">
        <f t="shared" si="6"/>
        <v>6</v>
      </c>
      <c r="N10" s="4">
        <f t="shared" si="1"/>
        <v>3</v>
      </c>
      <c r="O10" s="2"/>
      <c r="P10" s="52"/>
      <c r="Q10" s="52"/>
      <c r="R10" s="52"/>
      <c r="S10" s="53"/>
      <c r="T10" s="53"/>
      <c r="U10" s="53"/>
      <c r="V10"/>
      <c r="X10" s="2"/>
      <c r="Z10"/>
      <c r="AB10" s="2"/>
    </row>
    <row r="11" spans="2:28" ht="12.75">
      <c r="B11" t="s">
        <v>6</v>
      </c>
      <c r="C11" s="2">
        <v>25</v>
      </c>
      <c r="D11" s="2">
        <f>$D$7</f>
        <v>2</v>
      </c>
      <c r="E11" s="2">
        <f t="shared" si="2"/>
        <v>50</v>
      </c>
      <c r="F11" s="42">
        <v>0</v>
      </c>
      <c r="G11" s="2">
        <f t="shared" si="3"/>
        <v>50</v>
      </c>
      <c r="H11" s="42">
        <v>20</v>
      </c>
      <c r="I11" s="3">
        <f t="shared" si="4"/>
        <v>10</v>
      </c>
      <c r="J11" s="42">
        <v>65</v>
      </c>
      <c r="K11">
        <f t="shared" si="0"/>
        <v>7</v>
      </c>
      <c r="L11">
        <f t="shared" si="5"/>
        <v>35</v>
      </c>
      <c r="M11">
        <f t="shared" si="6"/>
        <v>3</v>
      </c>
      <c r="N11" s="4">
        <f t="shared" si="1"/>
        <v>4</v>
      </c>
      <c r="O11" s="2"/>
      <c r="P11" s="54" t="s">
        <v>146</v>
      </c>
      <c r="Q11" s="54"/>
      <c r="R11" s="54"/>
      <c r="S11" s="55">
        <f>R84</f>
        <v>74.0909090909091</v>
      </c>
      <c r="T11" s="55">
        <f>L84</f>
        <v>88.4090909090909</v>
      </c>
      <c r="U11" s="55">
        <f>G84</f>
        <v>77.95454545454545</v>
      </c>
      <c r="V11"/>
      <c r="X11" s="2"/>
      <c r="Z11"/>
      <c r="AB11" s="2"/>
    </row>
    <row r="12" spans="2:28" ht="12.75">
      <c r="B12" t="s">
        <v>7</v>
      </c>
      <c r="C12" s="2">
        <v>25</v>
      </c>
      <c r="D12" s="2">
        <f>$D$7</f>
        <v>2</v>
      </c>
      <c r="E12" s="2">
        <f t="shared" si="2"/>
        <v>50</v>
      </c>
      <c r="F12" s="42">
        <v>0</v>
      </c>
      <c r="G12" s="2">
        <f t="shared" si="3"/>
        <v>50</v>
      </c>
      <c r="H12" s="42">
        <v>10</v>
      </c>
      <c r="I12" s="3">
        <f t="shared" si="4"/>
        <v>5</v>
      </c>
      <c r="J12" s="42">
        <v>70</v>
      </c>
      <c r="K12">
        <f t="shared" si="0"/>
        <v>4</v>
      </c>
      <c r="L12">
        <f t="shared" si="5"/>
        <v>30</v>
      </c>
      <c r="M12">
        <f t="shared" si="6"/>
        <v>1</v>
      </c>
      <c r="N12" s="4">
        <f t="shared" si="1"/>
        <v>3</v>
      </c>
      <c r="O12" s="2"/>
      <c r="P12" s="52"/>
      <c r="Q12" s="52"/>
      <c r="R12" s="52"/>
      <c r="S12" s="53"/>
      <c r="T12" s="53"/>
      <c r="U12" s="53"/>
      <c r="V12"/>
      <c r="X12" s="2"/>
      <c r="Z12"/>
      <c r="AB12" s="2"/>
    </row>
    <row r="13" spans="1:28" ht="12.75">
      <c r="A13" t="s">
        <v>13</v>
      </c>
      <c r="E13">
        <f>SUM(E4:E12)</f>
        <v>440</v>
      </c>
      <c r="G13">
        <f>SUM(G4:G12)</f>
        <v>440</v>
      </c>
      <c r="I13">
        <f>SUM(I4:I12)</f>
        <v>216</v>
      </c>
      <c r="K13">
        <f>SUM(K4:K12)</f>
        <v>97</v>
      </c>
      <c r="M13">
        <f>SUM(M4:M12)</f>
        <v>119</v>
      </c>
      <c r="N13" s="10">
        <f t="shared" si="1"/>
        <v>-22</v>
      </c>
      <c r="O13" s="2"/>
      <c r="P13"/>
      <c r="R13" s="2"/>
      <c r="V13"/>
      <c r="X13" s="2"/>
      <c r="Z13"/>
      <c r="AB13" s="2"/>
    </row>
    <row r="14" spans="13:28" ht="12.75">
      <c r="M14"/>
      <c r="N14" s="10"/>
      <c r="O14" s="2"/>
      <c r="P14"/>
      <c r="R14" s="2"/>
      <c r="V14"/>
      <c r="X14" s="2"/>
      <c r="Z14"/>
      <c r="AB14" s="2"/>
    </row>
    <row r="15" spans="1:15" s="15" customFormat="1" ht="12.75">
      <c r="A15" s="26" t="s">
        <v>148</v>
      </c>
      <c r="B15" s="27"/>
      <c r="C15" s="27"/>
      <c r="D15" s="27"/>
      <c r="E15" s="27"/>
      <c r="F15" s="27"/>
      <c r="G15" s="27"/>
      <c r="H15" s="27"/>
      <c r="I15" s="27"/>
      <c r="J15" s="27"/>
      <c r="K15" s="27"/>
      <c r="L15" s="27"/>
      <c r="M15" s="27"/>
      <c r="N15" s="27"/>
      <c r="O15" s="27"/>
    </row>
    <row r="16" spans="1:15" s="15" customFormat="1" ht="12.75">
      <c r="A16" s="26" t="s">
        <v>150</v>
      </c>
      <c r="B16" s="27"/>
      <c r="C16" s="27"/>
      <c r="D16" s="27"/>
      <c r="E16" s="27"/>
      <c r="F16" s="27"/>
      <c r="G16" s="27"/>
      <c r="H16" s="27"/>
      <c r="I16" s="27"/>
      <c r="J16" s="27"/>
      <c r="K16" s="27"/>
      <c r="L16" s="27"/>
      <c r="M16" s="27"/>
      <c r="N16" s="27"/>
      <c r="O16" s="27"/>
    </row>
    <row r="17" spans="3:28" ht="28.5" customHeight="1">
      <c r="C17" s="89" t="s">
        <v>59</v>
      </c>
      <c r="D17" s="86"/>
      <c r="E17" s="86"/>
      <c r="F17" s="6"/>
      <c r="G17" s="89" t="s">
        <v>18</v>
      </c>
      <c r="H17" s="86"/>
      <c r="I17" s="86"/>
      <c r="J17" s="6"/>
      <c r="K17" s="89" t="s">
        <v>25</v>
      </c>
      <c r="L17" s="86"/>
      <c r="M17" s="86"/>
      <c r="N17" s="86"/>
      <c r="O17" s="6"/>
      <c r="P17" s="90"/>
      <c r="Q17" s="91"/>
      <c r="R17" s="91"/>
      <c r="S17" s="91"/>
      <c r="V17"/>
      <c r="X17" s="2"/>
      <c r="Z17"/>
      <c r="AB17" s="2"/>
    </row>
    <row r="18" spans="1:27" ht="18">
      <c r="A18" t="s">
        <v>11</v>
      </c>
      <c r="C18" s="35" t="s">
        <v>64</v>
      </c>
      <c r="D18" s="47" t="s">
        <v>128</v>
      </c>
      <c r="E18" s="47" t="s">
        <v>127</v>
      </c>
      <c r="F18" s="5"/>
      <c r="G18" s="35" t="s">
        <v>64</v>
      </c>
      <c r="H18" s="47" t="s">
        <v>128</v>
      </c>
      <c r="I18" s="47" t="s">
        <v>127</v>
      </c>
      <c r="J18" s="5"/>
      <c r="K18" t="s">
        <v>62</v>
      </c>
      <c r="L18" t="s">
        <v>63</v>
      </c>
      <c r="M18" s="35" t="s">
        <v>64</v>
      </c>
      <c r="N18" s="47" t="s">
        <v>128</v>
      </c>
      <c r="O18" s="47" t="s">
        <v>127</v>
      </c>
      <c r="Q18" s="8"/>
      <c r="R18" s="8"/>
      <c r="S18" s="2"/>
      <c r="V18"/>
      <c r="W18" s="2"/>
      <c r="Z18"/>
      <c r="AA18" s="2"/>
    </row>
    <row r="19" spans="1:27" ht="12.75">
      <c r="A19" t="s">
        <v>0</v>
      </c>
      <c r="B19" s="2" t="s">
        <v>138</v>
      </c>
      <c r="C19" s="35" t="str">
        <f>IF(N4&gt;0,"C","P")</f>
        <v>P</v>
      </c>
      <c r="D19">
        <f>IF(C19="C",$K4,$M4)</f>
        <v>25</v>
      </c>
      <c r="E19">
        <f aca="true" t="shared" si="7" ref="E19:E28">IF(C19="C",$M4,$K4)</f>
        <v>11</v>
      </c>
      <c r="G19" s="35" t="str">
        <f>IF(K4&gt;G4/2,"C","P")</f>
        <v>P</v>
      </c>
      <c r="H19">
        <f aca="true" t="shared" si="8" ref="H19:H28">IF(G19="C",$K4,$M4)</f>
        <v>25</v>
      </c>
      <c r="I19">
        <f aca="true" t="shared" si="9" ref="I19:I28">IF(G19="C",$M4,$K4)</f>
        <v>11</v>
      </c>
      <c r="K19" s="41">
        <v>0.67</v>
      </c>
      <c r="L19" s="41">
        <v>0.67</v>
      </c>
      <c r="M19" s="35" t="str">
        <f aca="true" t="shared" si="10" ref="M19:M28">IF(AND(H4&gt;=K19*100,J4&gt;=L19*100),"C","P")</f>
        <v>P</v>
      </c>
      <c r="N19">
        <f aca="true" t="shared" si="11" ref="N19:N28">IF(M19="C",$K4,$M4)</f>
        <v>25</v>
      </c>
      <c r="O19">
        <f aca="true" t="shared" si="12" ref="O19:O28">IF(M19="C",$M4,$K4)</f>
        <v>11</v>
      </c>
      <c r="Q19" s="2"/>
      <c r="R19" s="2"/>
      <c r="S19" s="2"/>
      <c r="V19"/>
      <c r="W19" s="2"/>
      <c r="Z19"/>
      <c r="AA19" s="2"/>
    </row>
    <row r="20" spans="2:27" ht="12.75">
      <c r="B20" s="2" t="s">
        <v>139</v>
      </c>
      <c r="C20" s="35" t="str">
        <f aca="true" t="shared" si="13" ref="C20:C28">IF(N5&gt;0,"C","P")</f>
        <v>P</v>
      </c>
      <c r="D20">
        <f aca="true" t="shared" si="14" ref="D20:D28">IF(C20="C",$K5,$M5)</f>
        <v>26</v>
      </c>
      <c r="E20">
        <f t="shared" si="7"/>
        <v>14</v>
      </c>
      <c r="G20" s="35" t="str">
        <f aca="true" t="shared" si="15" ref="G20:G27">IF(K5&gt;G5/2,"C","P")</f>
        <v>P</v>
      </c>
      <c r="H20">
        <f t="shared" si="8"/>
        <v>26</v>
      </c>
      <c r="I20">
        <f t="shared" si="9"/>
        <v>14</v>
      </c>
      <c r="K20" s="13">
        <f>K$19</f>
        <v>0.67</v>
      </c>
      <c r="L20" s="13">
        <f>L$19</f>
        <v>0.67</v>
      </c>
      <c r="M20" s="35" t="str">
        <f t="shared" si="10"/>
        <v>P</v>
      </c>
      <c r="N20">
        <f t="shared" si="11"/>
        <v>26</v>
      </c>
      <c r="O20">
        <f t="shared" si="12"/>
        <v>14</v>
      </c>
      <c r="Q20" s="2"/>
      <c r="R20" s="2"/>
      <c r="S20" s="2"/>
      <c r="V20"/>
      <c r="W20" s="2"/>
      <c r="Z20"/>
      <c r="AA20" s="2"/>
    </row>
    <row r="21" spans="2:27" ht="12.75">
      <c r="B21" t="s">
        <v>140</v>
      </c>
      <c r="C21" s="35" t="str">
        <f t="shared" si="13"/>
        <v>P</v>
      </c>
      <c r="D21">
        <f t="shared" si="14"/>
        <v>21</v>
      </c>
      <c r="E21">
        <f t="shared" si="7"/>
        <v>14</v>
      </c>
      <c r="G21" s="35" t="str">
        <f t="shared" si="15"/>
        <v>P</v>
      </c>
      <c r="H21">
        <f t="shared" si="8"/>
        <v>21</v>
      </c>
      <c r="I21">
        <f t="shared" si="9"/>
        <v>14</v>
      </c>
      <c r="K21" s="13">
        <f aca="true" t="shared" si="16" ref="K21:L28">K$19</f>
        <v>0.67</v>
      </c>
      <c r="L21" s="13">
        <f t="shared" si="16"/>
        <v>0.67</v>
      </c>
      <c r="M21" s="35" t="str">
        <f t="shared" si="10"/>
        <v>P</v>
      </c>
      <c r="N21">
        <f t="shared" si="11"/>
        <v>21</v>
      </c>
      <c r="O21">
        <f t="shared" si="12"/>
        <v>14</v>
      </c>
      <c r="Q21" s="2"/>
      <c r="R21" s="2"/>
      <c r="S21" s="2"/>
      <c r="V21"/>
      <c r="W21" s="2"/>
      <c r="Z21"/>
      <c r="AA21" s="2"/>
    </row>
    <row r="22" spans="1:27" ht="12.75">
      <c r="A22" t="s">
        <v>4</v>
      </c>
      <c r="B22" t="s">
        <v>1</v>
      </c>
      <c r="C22" s="35" t="str">
        <f t="shared" si="13"/>
        <v>P</v>
      </c>
      <c r="D22">
        <f t="shared" si="14"/>
        <v>16</v>
      </c>
      <c r="E22">
        <f t="shared" si="7"/>
        <v>14</v>
      </c>
      <c r="G22" s="35" t="str">
        <f t="shared" si="15"/>
        <v>P</v>
      </c>
      <c r="H22">
        <f t="shared" si="8"/>
        <v>16</v>
      </c>
      <c r="I22">
        <f t="shared" si="9"/>
        <v>14</v>
      </c>
      <c r="K22" s="13">
        <f t="shared" si="16"/>
        <v>0.67</v>
      </c>
      <c r="L22" s="13">
        <f t="shared" si="16"/>
        <v>0.67</v>
      </c>
      <c r="M22" s="35" t="str">
        <f t="shared" si="10"/>
        <v>P</v>
      </c>
      <c r="N22">
        <f t="shared" si="11"/>
        <v>16</v>
      </c>
      <c r="O22">
        <f t="shared" si="12"/>
        <v>14</v>
      </c>
      <c r="Q22" s="2"/>
      <c r="R22" s="2"/>
      <c r="S22" s="2"/>
      <c r="V22"/>
      <c r="W22" s="2"/>
      <c r="Z22"/>
      <c r="AA22" s="2"/>
    </row>
    <row r="23" spans="2:27" ht="12.75">
      <c r="B23" t="s">
        <v>2</v>
      </c>
      <c r="C23" s="35" t="str">
        <f t="shared" si="13"/>
        <v>C</v>
      </c>
      <c r="D23">
        <f t="shared" si="14"/>
        <v>13</v>
      </c>
      <c r="E23">
        <f t="shared" si="7"/>
        <v>12</v>
      </c>
      <c r="G23" s="35" t="str">
        <f t="shared" si="15"/>
        <v>P</v>
      </c>
      <c r="H23">
        <f t="shared" si="8"/>
        <v>12</v>
      </c>
      <c r="I23">
        <f t="shared" si="9"/>
        <v>13</v>
      </c>
      <c r="K23" s="13">
        <f t="shared" si="16"/>
        <v>0.67</v>
      </c>
      <c r="L23" s="13">
        <f t="shared" si="16"/>
        <v>0.67</v>
      </c>
      <c r="M23" s="35" t="str">
        <f t="shared" si="10"/>
        <v>P</v>
      </c>
      <c r="N23">
        <f t="shared" si="11"/>
        <v>12</v>
      </c>
      <c r="O23">
        <f t="shared" si="12"/>
        <v>13</v>
      </c>
      <c r="Q23" s="2"/>
      <c r="R23" s="2"/>
      <c r="S23" s="2"/>
      <c r="V23"/>
      <c r="W23" s="2"/>
      <c r="Z23"/>
      <c r="AA23" s="2"/>
    </row>
    <row r="24" spans="2:27" ht="12.75">
      <c r="B24" t="s">
        <v>3</v>
      </c>
      <c r="C24" s="35" t="str">
        <f t="shared" si="13"/>
        <v>C</v>
      </c>
      <c r="D24">
        <f t="shared" si="14"/>
        <v>11</v>
      </c>
      <c r="E24">
        <f t="shared" si="7"/>
        <v>9</v>
      </c>
      <c r="G24" s="35" t="str">
        <f t="shared" si="15"/>
        <v>P</v>
      </c>
      <c r="H24">
        <f t="shared" si="8"/>
        <v>9</v>
      </c>
      <c r="I24">
        <f t="shared" si="9"/>
        <v>11</v>
      </c>
      <c r="K24" s="13">
        <f t="shared" si="16"/>
        <v>0.67</v>
      </c>
      <c r="L24" s="13">
        <f t="shared" si="16"/>
        <v>0.67</v>
      </c>
      <c r="M24" s="35" t="str">
        <f t="shared" si="10"/>
        <v>P</v>
      </c>
      <c r="N24">
        <f t="shared" si="11"/>
        <v>9</v>
      </c>
      <c r="O24">
        <f t="shared" si="12"/>
        <v>11</v>
      </c>
      <c r="Q24" s="2"/>
      <c r="R24" s="2"/>
      <c r="S24" s="2"/>
      <c r="V24"/>
      <c r="W24" s="2"/>
      <c r="Z24"/>
      <c r="AA24" s="2"/>
    </row>
    <row r="25" spans="2:27" ht="12.75">
      <c r="B25" t="s">
        <v>5</v>
      </c>
      <c r="C25" s="35" t="str">
        <f t="shared" si="13"/>
        <v>C</v>
      </c>
      <c r="D25">
        <f t="shared" si="14"/>
        <v>9</v>
      </c>
      <c r="E25">
        <f t="shared" si="7"/>
        <v>6</v>
      </c>
      <c r="G25" s="35" t="str">
        <f t="shared" si="15"/>
        <v>P</v>
      </c>
      <c r="H25">
        <f t="shared" si="8"/>
        <v>6</v>
      </c>
      <c r="I25">
        <f t="shared" si="9"/>
        <v>9</v>
      </c>
      <c r="K25" s="13">
        <f t="shared" si="16"/>
        <v>0.67</v>
      </c>
      <c r="L25" s="13">
        <f t="shared" si="16"/>
        <v>0.67</v>
      </c>
      <c r="M25" s="35" t="str">
        <f t="shared" si="10"/>
        <v>P</v>
      </c>
      <c r="N25">
        <f t="shared" si="11"/>
        <v>6</v>
      </c>
      <c r="O25">
        <f t="shared" si="12"/>
        <v>9</v>
      </c>
      <c r="Q25" s="2"/>
      <c r="R25" s="2"/>
      <c r="S25" s="2"/>
      <c r="V25"/>
      <c r="W25" s="2"/>
      <c r="Z25"/>
      <c r="AA25" s="2"/>
    </row>
    <row r="26" spans="2:27" ht="12.75">
      <c r="B26" t="s">
        <v>6</v>
      </c>
      <c r="C26" s="35" t="str">
        <f t="shared" si="13"/>
        <v>C</v>
      </c>
      <c r="D26">
        <f t="shared" si="14"/>
        <v>7</v>
      </c>
      <c r="E26">
        <f t="shared" si="7"/>
        <v>3</v>
      </c>
      <c r="G26" s="35" t="str">
        <f t="shared" si="15"/>
        <v>P</v>
      </c>
      <c r="H26">
        <f t="shared" si="8"/>
        <v>3</v>
      </c>
      <c r="I26">
        <f t="shared" si="9"/>
        <v>7</v>
      </c>
      <c r="K26" s="13">
        <f t="shared" si="16"/>
        <v>0.67</v>
      </c>
      <c r="L26" s="13">
        <f t="shared" si="16"/>
        <v>0.67</v>
      </c>
      <c r="M26" s="35" t="str">
        <f t="shared" si="10"/>
        <v>P</v>
      </c>
      <c r="N26">
        <f t="shared" si="11"/>
        <v>3</v>
      </c>
      <c r="O26">
        <f t="shared" si="12"/>
        <v>7</v>
      </c>
      <c r="Q26" s="2"/>
      <c r="R26" s="2"/>
      <c r="S26" s="2"/>
      <c r="V26"/>
      <c r="W26" s="2"/>
      <c r="Z26"/>
      <c r="AA26" s="2"/>
    </row>
    <row r="27" spans="2:27" ht="12.75">
      <c r="B27" t="s">
        <v>7</v>
      </c>
      <c r="C27" s="35" t="str">
        <f t="shared" si="13"/>
        <v>C</v>
      </c>
      <c r="D27">
        <f t="shared" si="14"/>
        <v>4</v>
      </c>
      <c r="E27">
        <f t="shared" si="7"/>
        <v>1</v>
      </c>
      <c r="G27" s="35" t="str">
        <f t="shared" si="15"/>
        <v>P</v>
      </c>
      <c r="H27">
        <f t="shared" si="8"/>
        <v>1</v>
      </c>
      <c r="I27">
        <f t="shared" si="9"/>
        <v>4</v>
      </c>
      <c r="K27" s="13">
        <f t="shared" si="16"/>
        <v>0.67</v>
      </c>
      <c r="L27" s="13">
        <f t="shared" si="16"/>
        <v>0.67</v>
      </c>
      <c r="M27" s="35" t="str">
        <f t="shared" si="10"/>
        <v>P</v>
      </c>
      <c r="N27">
        <f t="shared" si="11"/>
        <v>1</v>
      </c>
      <c r="O27">
        <f t="shared" si="12"/>
        <v>4</v>
      </c>
      <c r="Q27" s="2"/>
      <c r="R27" s="2"/>
      <c r="S27" s="2"/>
      <c r="V27"/>
      <c r="W27" s="2"/>
      <c r="Z27"/>
      <c r="AA27" s="2"/>
    </row>
    <row r="28" spans="1:27" s="12" customFormat="1" ht="12.75">
      <c r="A28" s="92" t="s">
        <v>145</v>
      </c>
      <c r="B28" s="12" t="s">
        <v>17</v>
      </c>
      <c r="C28" s="35" t="str">
        <f t="shared" si="13"/>
        <v>P</v>
      </c>
      <c r="D28" s="12">
        <f t="shared" si="14"/>
        <v>119</v>
      </c>
      <c r="E28" s="12">
        <f t="shared" si="7"/>
        <v>97</v>
      </c>
      <c r="G28" s="35" t="str">
        <f>IF(K13&gt;G13/2,"C","P")</f>
        <v>P</v>
      </c>
      <c r="H28" s="12">
        <f t="shared" si="8"/>
        <v>119</v>
      </c>
      <c r="I28" s="12">
        <f t="shared" si="9"/>
        <v>97</v>
      </c>
      <c r="K28" s="13">
        <f t="shared" si="16"/>
        <v>0.67</v>
      </c>
      <c r="L28" s="13">
        <f t="shared" si="16"/>
        <v>0.67</v>
      </c>
      <c r="M28" s="35" t="str">
        <f t="shared" si="10"/>
        <v>P</v>
      </c>
      <c r="N28" s="12">
        <f t="shared" si="11"/>
        <v>119</v>
      </c>
      <c r="O28" s="12">
        <f t="shared" si="12"/>
        <v>97</v>
      </c>
      <c r="P28" s="59"/>
      <c r="Q28" s="59"/>
      <c r="R28" s="59"/>
      <c r="S28" s="59"/>
      <c r="W28" s="59"/>
      <c r="AA28" s="59"/>
    </row>
    <row r="29" spans="1:27" s="9" customFormat="1" ht="12.75">
      <c r="A29" s="92"/>
      <c r="B29" s="9" t="s">
        <v>16</v>
      </c>
      <c r="C29" s="58"/>
      <c r="D29" s="69">
        <f>(D28/(D28+E28))*100</f>
        <v>55.092592592592595</v>
      </c>
      <c r="E29" s="61">
        <f>100-D29</f>
        <v>44.907407407407405</v>
      </c>
      <c r="F29" s="63"/>
      <c r="G29" s="68"/>
      <c r="H29" s="69">
        <f>(H28/(H28+I28))*100</f>
        <v>55.092592592592595</v>
      </c>
      <c r="I29" s="61">
        <f>100-H29</f>
        <v>44.907407407407405</v>
      </c>
      <c r="J29" s="63"/>
      <c r="K29" s="63"/>
      <c r="L29" s="63"/>
      <c r="M29" s="68"/>
      <c r="N29" s="69">
        <f>(N28/(N28+O28))*100</f>
        <v>55.092592592592595</v>
      </c>
      <c r="O29" s="61">
        <f>100-N29</f>
        <v>44.907407407407405</v>
      </c>
      <c r="P29" s="11"/>
      <c r="Q29" s="11"/>
      <c r="R29" s="11"/>
      <c r="S29" s="11"/>
      <c r="W29" s="11"/>
      <c r="AA29" s="11"/>
    </row>
    <row r="30" spans="1:27" ht="12.75">
      <c r="A30" s="86" t="s">
        <v>144</v>
      </c>
      <c r="B30" t="s">
        <v>17</v>
      </c>
      <c r="C30" s="50"/>
      <c r="D30">
        <f>SUM(D19:D27)</f>
        <v>132</v>
      </c>
      <c r="E30">
        <f>SUM(E19:E27)</f>
        <v>84</v>
      </c>
      <c r="G30" s="50"/>
      <c r="H30">
        <f>SUM(H19:H27)</f>
        <v>119</v>
      </c>
      <c r="I30">
        <f>SUM(I19:I27)</f>
        <v>97</v>
      </c>
      <c r="K30" s="13"/>
      <c r="L30" s="13"/>
      <c r="M30" s="50"/>
      <c r="N30">
        <f>SUM(N19:N27)</f>
        <v>119</v>
      </c>
      <c r="O30">
        <f>SUM(O19:O27)</f>
        <v>97</v>
      </c>
      <c r="Q30" s="2"/>
      <c r="R30" s="2"/>
      <c r="S30" s="2"/>
      <c r="V30"/>
      <c r="W30" s="2"/>
      <c r="Z30"/>
      <c r="AA30" s="2"/>
    </row>
    <row r="31" spans="1:15" s="59" customFormat="1" ht="12.75">
      <c r="A31" s="86"/>
      <c r="B31" s="59" t="s">
        <v>16</v>
      </c>
      <c r="C31" s="60"/>
      <c r="D31" s="61">
        <f>(D30/(D30+E30))*100</f>
        <v>61.111111111111114</v>
      </c>
      <c r="E31" s="61">
        <f>100-D31</f>
        <v>38.888888888888886</v>
      </c>
      <c r="F31" s="61"/>
      <c r="G31" s="62"/>
      <c r="H31" s="61">
        <f>(H30/(H30+I30))*100</f>
        <v>55.092592592592595</v>
      </c>
      <c r="I31" s="61">
        <f>100-H31</f>
        <v>44.907407407407405</v>
      </c>
      <c r="J31" s="61"/>
      <c r="K31" s="61"/>
      <c r="L31" s="61"/>
      <c r="M31" s="62"/>
      <c r="N31" s="61">
        <f>(N30/(N30+O30))*100</f>
        <v>55.092592592592595</v>
      </c>
      <c r="O31" s="61">
        <f>100-N31</f>
        <v>44.907407407407405</v>
      </c>
    </row>
    <row r="32" spans="1:15" s="59" customFormat="1" ht="12.75">
      <c r="A32" s="6"/>
      <c r="C32" s="60"/>
      <c r="D32" s="61"/>
      <c r="E32" s="61"/>
      <c r="F32" s="61"/>
      <c r="G32" s="62"/>
      <c r="H32" s="61"/>
      <c r="I32" s="61"/>
      <c r="J32" s="61"/>
      <c r="K32" s="61"/>
      <c r="L32" s="61"/>
      <c r="M32" s="62"/>
      <c r="N32" s="61"/>
      <c r="O32" s="61"/>
    </row>
    <row r="33" spans="1:15" s="15" customFormat="1" ht="12.75">
      <c r="A33" s="26" t="s">
        <v>148</v>
      </c>
      <c r="B33" s="27"/>
      <c r="C33" s="27"/>
      <c r="D33" s="27"/>
      <c r="E33" s="27"/>
      <c r="F33" s="27"/>
      <c r="G33" s="27"/>
      <c r="H33" s="27"/>
      <c r="I33" s="27"/>
      <c r="J33" s="27"/>
      <c r="K33" s="27"/>
      <c r="L33" s="27"/>
      <c r="M33" s="27"/>
      <c r="N33" s="27"/>
      <c r="O33" s="27"/>
    </row>
    <row r="34" spans="1:15" s="15" customFormat="1" ht="12.75">
      <c r="A34" s="26" t="s">
        <v>149</v>
      </c>
      <c r="B34" s="27"/>
      <c r="C34" s="27"/>
      <c r="D34" s="27"/>
      <c r="E34" s="27"/>
      <c r="F34" s="27"/>
      <c r="G34" s="27"/>
      <c r="H34" s="27"/>
      <c r="I34" s="27"/>
      <c r="J34" s="27"/>
      <c r="K34" s="27"/>
      <c r="L34" s="27"/>
      <c r="M34" s="27"/>
      <c r="N34" s="27"/>
      <c r="O34" s="27"/>
    </row>
    <row r="35" spans="3:28" ht="28.5" customHeight="1">
      <c r="C35" s="89" t="s">
        <v>59</v>
      </c>
      <c r="D35" s="86"/>
      <c r="E35" s="86"/>
      <c r="F35" s="6"/>
      <c r="G35" s="89" t="s">
        <v>18</v>
      </c>
      <c r="H35" s="86"/>
      <c r="I35" s="86"/>
      <c r="J35" s="6"/>
      <c r="K35" s="89" t="s">
        <v>25</v>
      </c>
      <c r="L35" s="86"/>
      <c r="M35" s="86"/>
      <c r="N35" s="86"/>
      <c r="O35" s="6"/>
      <c r="P35" s="90"/>
      <c r="Q35" s="91"/>
      <c r="R35" s="91"/>
      <c r="S35" s="91"/>
      <c r="V35"/>
      <c r="X35" s="2"/>
      <c r="Z35"/>
      <c r="AB35" s="2"/>
    </row>
    <row r="36" spans="1:27" ht="18">
      <c r="A36" t="s">
        <v>11</v>
      </c>
      <c r="C36" s="35" t="s">
        <v>64</v>
      </c>
      <c r="D36" s="47" t="s">
        <v>128</v>
      </c>
      <c r="E36" s="47" t="s">
        <v>127</v>
      </c>
      <c r="F36" s="5"/>
      <c r="G36" s="35" t="s">
        <v>64</v>
      </c>
      <c r="H36" s="47" t="s">
        <v>128</v>
      </c>
      <c r="I36" s="47" t="s">
        <v>127</v>
      </c>
      <c r="J36" s="5"/>
      <c r="K36" t="s">
        <v>62</v>
      </c>
      <c r="L36" t="s">
        <v>63</v>
      </c>
      <c r="M36" s="35" t="s">
        <v>64</v>
      </c>
      <c r="N36" s="47" t="s">
        <v>128</v>
      </c>
      <c r="O36" s="47" t="s">
        <v>127</v>
      </c>
      <c r="Q36" s="8"/>
      <c r="R36" s="8"/>
      <c r="S36" s="2"/>
      <c r="V36"/>
      <c r="W36" s="2"/>
      <c r="Z36"/>
      <c r="AA36" s="2"/>
    </row>
    <row r="37" spans="1:27" ht="12.75">
      <c r="A37" t="s">
        <v>0</v>
      </c>
      <c r="B37" s="2" t="s">
        <v>138</v>
      </c>
      <c r="C37" s="35" t="str">
        <f>C19</f>
        <v>P</v>
      </c>
      <c r="D37">
        <f aca="true" t="shared" si="17" ref="D37:D46">IF(C37="C",ROUND($K4*$G4/$I4,0),ROUND($M4*$G4/$I4,0))</f>
        <v>28</v>
      </c>
      <c r="E37">
        <f aca="true" t="shared" si="18" ref="E37:E46">$G4-D37</f>
        <v>12</v>
      </c>
      <c r="G37" s="35" t="str">
        <f>G19</f>
        <v>P</v>
      </c>
      <c r="H37">
        <f aca="true" t="shared" si="19" ref="H37:H46">IF(G37="C",ROUND($K4*$G4/$I4,0),ROUND($M4*$G4/$I4,0))</f>
        <v>28</v>
      </c>
      <c r="I37">
        <f aca="true" t="shared" si="20" ref="I37:I46">$G4-H37</f>
        <v>12</v>
      </c>
      <c r="K37" s="41">
        <v>0.6666666666666666</v>
      </c>
      <c r="L37" s="41">
        <v>0.6666666666666666</v>
      </c>
      <c r="M37" s="35" t="str">
        <f>M19</f>
        <v>P</v>
      </c>
      <c r="N37">
        <f aca="true" t="shared" si="21" ref="N37:N46">IF(M37="C",ROUND($K4*$G4/$I4,0),ROUND($M4*$G4/$I4,0))</f>
        <v>28</v>
      </c>
      <c r="O37">
        <f aca="true" t="shared" si="22" ref="O37:O46">$G4-N37</f>
        <v>12</v>
      </c>
      <c r="Q37" s="2"/>
      <c r="R37" s="2"/>
      <c r="S37" s="2"/>
      <c r="V37"/>
      <c r="W37" s="2"/>
      <c r="Z37"/>
      <c r="AA37" s="2"/>
    </row>
    <row r="38" spans="2:27" ht="12.75">
      <c r="B38" s="2" t="s">
        <v>139</v>
      </c>
      <c r="C38" s="35" t="str">
        <f aca="true" t="shared" si="23" ref="C38:C46">C20</f>
        <v>P</v>
      </c>
      <c r="D38">
        <f t="shared" si="17"/>
        <v>33</v>
      </c>
      <c r="E38">
        <f t="shared" si="18"/>
        <v>17</v>
      </c>
      <c r="G38" s="35" t="str">
        <f aca="true" t="shared" si="24" ref="G38:G46">G20</f>
        <v>P</v>
      </c>
      <c r="H38">
        <f t="shared" si="19"/>
        <v>33</v>
      </c>
      <c r="I38">
        <f t="shared" si="20"/>
        <v>17</v>
      </c>
      <c r="K38" s="13">
        <v>0.6666666666666666</v>
      </c>
      <c r="L38" s="13">
        <v>0.6666666666666666</v>
      </c>
      <c r="M38" s="35" t="str">
        <f aca="true" t="shared" si="25" ref="M38:M46">M20</f>
        <v>P</v>
      </c>
      <c r="N38">
        <f t="shared" si="21"/>
        <v>33</v>
      </c>
      <c r="O38">
        <f t="shared" si="22"/>
        <v>17</v>
      </c>
      <c r="Q38" s="2"/>
      <c r="R38" s="2"/>
      <c r="S38" s="2"/>
      <c r="V38"/>
      <c r="W38" s="2"/>
      <c r="Z38"/>
      <c r="AA38" s="2"/>
    </row>
    <row r="39" spans="2:27" ht="12.75">
      <c r="B39" t="s">
        <v>140</v>
      </c>
      <c r="C39" s="35" t="str">
        <f t="shared" si="23"/>
        <v>P</v>
      </c>
      <c r="D39">
        <f t="shared" si="17"/>
        <v>30</v>
      </c>
      <c r="E39">
        <f t="shared" si="18"/>
        <v>20</v>
      </c>
      <c r="G39" s="35" t="str">
        <f t="shared" si="24"/>
        <v>P</v>
      </c>
      <c r="H39">
        <f t="shared" si="19"/>
        <v>30</v>
      </c>
      <c r="I39">
        <f t="shared" si="20"/>
        <v>20</v>
      </c>
      <c r="K39" s="13">
        <v>0.6666666666666666</v>
      </c>
      <c r="L39" s="13">
        <v>0.6666666666666666</v>
      </c>
      <c r="M39" s="35" t="str">
        <f t="shared" si="25"/>
        <v>P</v>
      </c>
      <c r="N39">
        <f t="shared" si="21"/>
        <v>30</v>
      </c>
      <c r="O39">
        <f t="shared" si="22"/>
        <v>20</v>
      </c>
      <c r="Q39" s="2"/>
      <c r="R39" s="2"/>
      <c r="S39" s="2"/>
      <c r="V39"/>
      <c r="W39" s="2"/>
      <c r="Z39"/>
      <c r="AA39" s="2"/>
    </row>
    <row r="40" spans="1:27" ht="12.75">
      <c r="A40" t="s">
        <v>4</v>
      </c>
      <c r="B40" t="s">
        <v>1</v>
      </c>
      <c r="C40" s="35" t="str">
        <f t="shared" si="23"/>
        <v>P</v>
      </c>
      <c r="D40">
        <f t="shared" si="17"/>
        <v>27</v>
      </c>
      <c r="E40">
        <f t="shared" si="18"/>
        <v>23</v>
      </c>
      <c r="G40" s="35" t="str">
        <f t="shared" si="24"/>
        <v>P</v>
      </c>
      <c r="H40">
        <f t="shared" si="19"/>
        <v>27</v>
      </c>
      <c r="I40">
        <f t="shared" si="20"/>
        <v>23</v>
      </c>
      <c r="K40" s="13">
        <v>0.6666666666666666</v>
      </c>
      <c r="L40" s="13">
        <v>0.6666666666666666</v>
      </c>
      <c r="M40" s="35" t="str">
        <f t="shared" si="25"/>
        <v>P</v>
      </c>
      <c r="N40">
        <f t="shared" si="21"/>
        <v>27</v>
      </c>
      <c r="O40">
        <f t="shared" si="22"/>
        <v>23</v>
      </c>
      <c r="Q40" s="2"/>
      <c r="R40" s="2"/>
      <c r="S40" s="2"/>
      <c r="V40"/>
      <c r="W40" s="2"/>
      <c r="Z40"/>
      <c r="AA40" s="2"/>
    </row>
    <row r="41" spans="2:27" ht="12.75">
      <c r="B41" t="s">
        <v>2</v>
      </c>
      <c r="C41" s="35" t="str">
        <f t="shared" si="23"/>
        <v>C</v>
      </c>
      <c r="D41">
        <f t="shared" si="17"/>
        <v>26</v>
      </c>
      <c r="E41">
        <f t="shared" si="18"/>
        <v>24</v>
      </c>
      <c r="G41" s="35" t="str">
        <f t="shared" si="24"/>
        <v>P</v>
      </c>
      <c r="H41">
        <f t="shared" si="19"/>
        <v>24</v>
      </c>
      <c r="I41">
        <f t="shared" si="20"/>
        <v>26</v>
      </c>
      <c r="K41" s="13">
        <v>0.6666666666666666</v>
      </c>
      <c r="L41" s="13">
        <v>0.6666666666666666</v>
      </c>
      <c r="M41" s="35" t="str">
        <f t="shared" si="25"/>
        <v>P</v>
      </c>
      <c r="N41">
        <f t="shared" si="21"/>
        <v>24</v>
      </c>
      <c r="O41">
        <f t="shared" si="22"/>
        <v>26</v>
      </c>
      <c r="Q41" s="2"/>
      <c r="R41" s="2"/>
      <c r="S41" s="2"/>
      <c r="V41"/>
      <c r="W41" s="2"/>
      <c r="Z41"/>
      <c r="AA41" s="2"/>
    </row>
    <row r="42" spans="2:27" ht="12.75">
      <c r="B42" t="s">
        <v>3</v>
      </c>
      <c r="C42" s="35" t="str">
        <f t="shared" si="23"/>
        <v>C</v>
      </c>
      <c r="D42">
        <f t="shared" si="17"/>
        <v>28</v>
      </c>
      <c r="E42">
        <f t="shared" si="18"/>
        <v>22</v>
      </c>
      <c r="G42" s="35" t="str">
        <f t="shared" si="24"/>
        <v>P</v>
      </c>
      <c r="H42">
        <f t="shared" si="19"/>
        <v>23</v>
      </c>
      <c r="I42">
        <f t="shared" si="20"/>
        <v>27</v>
      </c>
      <c r="K42" s="13">
        <v>0.6666666666666666</v>
      </c>
      <c r="L42" s="13">
        <v>0.6666666666666666</v>
      </c>
      <c r="M42" s="35" t="str">
        <f t="shared" si="25"/>
        <v>P</v>
      </c>
      <c r="N42">
        <f t="shared" si="21"/>
        <v>23</v>
      </c>
      <c r="O42">
        <f t="shared" si="22"/>
        <v>27</v>
      </c>
      <c r="Q42" s="2"/>
      <c r="R42" s="2"/>
      <c r="S42" s="2"/>
      <c r="V42"/>
      <c r="W42" s="2"/>
      <c r="Z42"/>
      <c r="AA42" s="2"/>
    </row>
    <row r="43" spans="2:27" ht="12.75">
      <c r="B43" t="s">
        <v>5</v>
      </c>
      <c r="C43" s="35" t="str">
        <f t="shared" si="23"/>
        <v>C</v>
      </c>
      <c r="D43">
        <f t="shared" si="17"/>
        <v>30</v>
      </c>
      <c r="E43">
        <f t="shared" si="18"/>
        <v>20</v>
      </c>
      <c r="G43" s="35" t="str">
        <f t="shared" si="24"/>
        <v>P</v>
      </c>
      <c r="H43">
        <f t="shared" si="19"/>
        <v>20</v>
      </c>
      <c r="I43">
        <f t="shared" si="20"/>
        <v>30</v>
      </c>
      <c r="K43" s="13">
        <v>0.6666666666666666</v>
      </c>
      <c r="L43" s="13">
        <v>0.6666666666666666</v>
      </c>
      <c r="M43" s="35" t="str">
        <f t="shared" si="25"/>
        <v>P</v>
      </c>
      <c r="N43">
        <f t="shared" si="21"/>
        <v>20</v>
      </c>
      <c r="O43">
        <f t="shared" si="22"/>
        <v>30</v>
      </c>
      <c r="Q43" s="2"/>
      <c r="R43" s="2"/>
      <c r="S43" s="2"/>
      <c r="V43"/>
      <c r="W43" s="2"/>
      <c r="Z43"/>
      <c r="AA43" s="2"/>
    </row>
    <row r="44" spans="2:27" ht="12.75">
      <c r="B44" t="s">
        <v>6</v>
      </c>
      <c r="C44" s="35" t="str">
        <f t="shared" si="23"/>
        <v>C</v>
      </c>
      <c r="D44">
        <f t="shared" si="17"/>
        <v>35</v>
      </c>
      <c r="E44">
        <f t="shared" si="18"/>
        <v>15</v>
      </c>
      <c r="G44" s="35" t="str">
        <f t="shared" si="24"/>
        <v>P</v>
      </c>
      <c r="H44">
        <f t="shared" si="19"/>
        <v>15</v>
      </c>
      <c r="I44">
        <f t="shared" si="20"/>
        <v>35</v>
      </c>
      <c r="K44" s="13">
        <v>0.6666666666666666</v>
      </c>
      <c r="L44" s="13">
        <v>0.6666666666666666</v>
      </c>
      <c r="M44" s="35" t="str">
        <f t="shared" si="25"/>
        <v>P</v>
      </c>
      <c r="N44">
        <f t="shared" si="21"/>
        <v>15</v>
      </c>
      <c r="O44">
        <f t="shared" si="22"/>
        <v>35</v>
      </c>
      <c r="Q44" s="2"/>
      <c r="R44" s="2"/>
      <c r="S44" s="2"/>
      <c r="V44"/>
      <c r="W44" s="2"/>
      <c r="Z44"/>
      <c r="AA44" s="2"/>
    </row>
    <row r="45" spans="2:27" ht="12.75">
      <c r="B45" t="s">
        <v>7</v>
      </c>
      <c r="C45" s="35" t="str">
        <f t="shared" si="23"/>
        <v>C</v>
      </c>
      <c r="D45">
        <f t="shared" si="17"/>
        <v>40</v>
      </c>
      <c r="E45">
        <f t="shared" si="18"/>
        <v>10</v>
      </c>
      <c r="G45" s="35" t="str">
        <f t="shared" si="24"/>
        <v>P</v>
      </c>
      <c r="H45">
        <f t="shared" si="19"/>
        <v>10</v>
      </c>
      <c r="I45">
        <f t="shared" si="20"/>
        <v>40</v>
      </c>
      <c r="K45" s="13">
        <v>0.6666666666666666</v>
      </c>
      <c r="L45" s="13">
        <v>0.6666666666666666</v>
      </c>
      <c r="M45" s="35" t="str">
        <f t="shared" si="25"/>
        <v>P</v>
      </c>
      <c r="N45">
        <f t="shared" si="21"/>
        <v>10</v>
      </c>
      <c r="O45">
        <f t="shared" si="22"/>
        <v>40</v>
      </c>
      <c r="Q45" s="2"/>
      <c r="R45" s="2"/>
      <c r="S45" s="2"/>
      <c r="V45"/>
      <c r="W45" s="2"/>
      <c r="Z45"/>
      <c r="AA45" s="2"/>
    </row>
    <row r="46" spans="1:27" ht="12.75" customHeight="1">
      <c r="A46" s="86" t="s">
        <v>145</v>
      </c>
      <c r="B46" t="s">
        <v>17</v>
      </c>
      <c r="C46" s="35" t="str">
        <f t="shared" si="23"/>
        <v>P</v>
      </c>
      <c r="D46">
        <f t="shared" si="17"/>
        <v>242</v>
      </c>
      <c r="E46">
        <f t="shared" si="18"/>
        <v>198</v>
      </c>
      <c r="G46" s="35" t="str">
        <f t="shared" si="24"/>
        <v>P</v>
      </c>
      <c r="H46">
        <f t="shared" si="19"/>
        <v>242</v>
      </c>
      <c r="I46">
        <f t="shared" si="20"/>
        <v>198</v>
      </c>
      <c r="K46" s="13">
        <v>0.6666666666666666</v>
      </c>
      <c r="L46" s="13">
        <v>0.6666666666666666</v>
      </c>
      <c r="M46" s="35" t="str">
        <f t="shared" si="25"/>
        <v>P</v>
      </c>
      <c r="N46">
        <f t="shared" si="21"/>
        <v>242</v>
      </c>
      <c r="O46">
        <f t="shared" si="22"/>
        <v>198</v>
      </c>
      <c r="Q46" s="2"/>
      <c r="R46" s="2"/>
      <c r="S46" s="2"/>
      <c r="V46"/>
      <c r="W46" s="2"/>
      <c r="Z46"/>
      <c r="AA46" s="2"/>
    </row>
    <row r="47" spans="1:27" ht="12.75">
      <c r="A47" s="86"/>
      <c r="B47" t="s">
        <v>16</v>
      </c>
      <c r="C47" s="35"/>
      <c r="D47" s="70">
        <f>(D46/(D46+E46))*100</f>
        <v>55.00000000000001</v>
      </c>
      <c r="E47" s="63">
        <f>100-D47</f>
        <v>44.99999999999999</v>
      </c>
      <c r="F47" s="66"/>
      <c r="G47" s="67"/>
      <c r="H47" s="70">
        <f>(H46/(H46+I46))*100</f>
        <v>55.00000000000001</v>
      </c>
      <c r="I47" s="63">
        <f>100-H47</f>
        <v>44.99999999999999</v>
      </c>
      <c r="J47" s="66"/>
      <c r="K47" s="66"/>
      <c r="L47" s="66"/>
      <c r="M47" s="67"/>
      <c r="N47" s="70">
        <f>(N46/(N46+O46))*100</f>
        <v>55.00000000000001</v>
      </c>
      <c r="O47" s="63">
        <f>100-N47</f>
        <v>44.99999999999999</v>
      </c>
      <c r="Q47" s="2"/>
      <c r="R47" s="2"/>
      <c r="S47" s="2"/>
      <c r="V47"/>
      <c r="W47" s="2"/>
      <c r="Z47"/>
      <c r="AA47" s="2"/>
    </row>
    <row r="48" spans="1:27" ht="12.75">
      <c r="A48" s="86" t="s">
        <v>144</v>
      </c>
      <c r="B48" t="s">
        <v>17</v>
      </c>
      <c r="C48" s="50"/>
      <c r="D48" s="2">
        <f>SUM(D37:D45)</f>
        <v>277</v>
      </c>
      <c r="E48" s="2">
        <f>SUM(E37:E45)</f>
        <v>163</v>
      </c>
      <c r="F48" s="2"/>
      <c r="G48" s="50"/>
      <c r="H48" s="2">
        <f>SUM(H37:H45)</f>
        <v>210</v>
      </c>
      <c r="I48" s="2">
        <f>SUM(I37:I45)</f>
        <v>230</v>
      </c>
      <c r="J48" s="2"/>
      <c r="K48" s="51"/>
      <c r="L48" s="51"/>
      <c r="M48" s="50"/>
      <c r="N48" s="2">
        <f>SUM(N37:N45)</f>
        <v>210</v>
      </c>
      <c r="O48" s="2">
        <f>SUM(O37:O45)</f>
        <v>230</v>
      </c>
      <c r="Q48" s="2"/>
      <c r="R48" s="2"/>
      <c r="S48" s="2"/>
      <c r="V48"/>
      <c r="W48" s="2"/>
      <c r="Z48"/>
      <c r="AA48" s="2"/>
    </row>
    <row r="49" spans="1:27" s="12" customFormat="1" ht="12.75">
      <c r="A49" s="86"/>
      <c r="B49" s="59" t="s">
        <v>16</v>
      </c>
      <c r="C49" s="60"/>
      <c r="D49" s="61">
        <f>(D48/(D48+E48))*100</f>
        <v>62.95454545454545</v>
      </c>
      <c r="E49" s="61">
        <f>100-D49</f>
        <v>37.04545454545455</v>
      </c>
      <c r="F49" s="61"/>
      <c r="G49" s="62"/>
      <c r="H49" s="61">
        <f>(H48/(H48+I48))*100</f>
        <v>47.72727272727273</v>
      </c>
      <c r="I49" s="61">
        <f>100-H49</f>
        <v>52.27272727272727</v>
      </c>
      <c r="J49" s="61"/>
      <c r="K49" s="61"/>
      <c r="L49" s="61"/>
      <c r="M49" s="62"/>
      <c r="N49" s="63">
        <f>(N48/(N48+O48))*100</f>
        <v>47.72727272727273</v>
      </c>
      <c r="O49" s="63">
        <f>100-N49</f>
        <v>52.27272727272727</v>
      </c>
      <c r="P49" s="59"/>
      <c r="Q49" s="59"/>
      <c r="R49" s="59"/>
      <c r="S49" s="59"/>
      <c r="W49" s="59"/>
      <c r="AA49" s="59"/>
    </row>
    <row r="50" spans="3:27" ht="12.75">
      <c r="C50" s="50"/>
      <c r="D50" s="2"/>
      <c r="E50" s="2"/>
      <c r="F50" s="2"/>
      <c r="G50" s="50"/>
      <c r="H50" s="2"/>
      <c r="I50" s="2"/>
      <c r="J50" s="2"/>
      <c r="K50" s="51"/>
      <c r="L50" s="51"/>
      <c r="M50" s="50"/>
      <c r="N50" s="2"/>
      <c r="O50" s="2"/>
      <c r="Q50" s="2"/>
      <c r="R50" s="2"/>
      <c r="S50" s="2"/>
      <c r="V50"/>
      <c r="W50" s="2"/>
      <c r="Z50"/>
      <c r="AA50" s="2"/>
    </row>
    <row r="51" spans="1:15" s="15" customFormat="1" ht="12.75">
      <c r="A51" s="26" t="s">
        <v>148</v>
      </c>
      <c r="B51" s="27"/>
      <c r="C51" s="27"/>
      <c r="D51" s="27"/>
      <c r="E51" s="27"/>
      <c r="F51" s="27"/>
      <c r="G51" s="27"/>
      <c r="H51" s="27"/>
      <c r="I51" s="27"/>
      <c r="J51" s="27"/>
      <c r="K51" s="27"/>
      <c r="L51" s="27"/>
      <c r="M51" s="27"/>
      <c r="N51" s="27"/>
      <c r="O51" s="27"/>
    </row>
    <row r="52" spans="1:15" s="2" customFormat="1" ht="12.75">
      <c r="A52" s="26" t="s">
        <v>151</v>
      </c>
      <c r="B52" s="24"/>
      <c r="C52" s="24"/>
      <c r="D52" s="24"/>
      <c r="E52" s="24"/>
      <c r="F52" s="24"/>
      <c r="G52" s="24"/>
      <c r="H52" s="24"/>
      <c r="I52" s="24"/>
      <c r="J52" s="24"/>
      <c r="K52" s="24"/>
      <c r="L52" s="24"/>
      <c r="M52" s="24"/>
      <c r="N52" s="24"/>
      <c r="O52" s="24"/>
    </row>
    <row r="53" spans="3:28" ht="28.5" customHeight="1">
      <c r="C53" s="89" t="s">
        <v>59</v>
      </c>
      <c r="D53" s="86"/>
      <c r="E53" s="86"/>
      <c r="F53" s="6"/>
      <c r="G53" s="89" t="s">
        <v>18</v>
      </c>
      <c r="H53" s="86"/>
      <c r="I53" s="86"/>
      <c r="J53" s="6"/>
      <c r="K53" s="89" t="s">
        <v>25</v>
      </c>
      <c r="L53" s="86"/>
      <c r="M53" s="86"/>
      <c r="N53" s="86"/>
      <c r="O53" s="6"/>
      <c r="P53" s="90"/>
      <c r="Q53" s="91"/>
      <c r="R53" s="91"/>
      <c r="S53" s="91"/>
      <c r="V53"/>
      <c r="X53" s="2"/>
      <c r="Z53"/>
      <c r="AB53" s="2"/>
    </row>
    <row r="54" spans="1:27" ht="18">
      <c r="A54" t="s">
        <v>11</v>
      </c>
      <c r="C54" s="35" t="s">
        <v>64</v>
      </c>
      <c r="D54" s="47" t="s">
        <v>128</v>
      </c>
      <c r="E54" s="47" t="s">
        <v>127</v>
      </c>
      <c r="F54" s="5"/>
      <c r="G54" s="35" t="s">
        <v>64</v>
      </c>
      <c r="H54" s="47" t="s">
        <v>128</v>
      </c>
      <c r="I54" s="47" t="s">
        <v>127</v>
      </c>
      <c r="J54" s="5"/>
      <c r="K54" t="s">
        <v>62</v>
      </c>
      <c r="L54" t="s">
        <v>63</v>
      </c>
      <c r="M54" s="35" t="s">
        <v>64</v>
      </c>
      <c r="N54" s="47" t="s">
        <v>128</v>
      </c>
      <c r="O54" s="47" t="s">
        <v>127</v>
      </c>
      <c r="Q54" s="8"/>
      <c r="R54" s="8"/>
      <c r="S54" s="2"/>
      <c r="V54"/>
      <c r="W54" s="2"/>
      <c r="Z54"/>
      <c r="AA54" s="2"/>
    </row>
    <row r="55" spans="1:27" ht="12.75">
      <c r="A55" t="s">
        <v>0</v>
      </c>
      <c r="B55" s="2" t="s">
        <v>138</v>
      </c>
      <c r="C55" s="35" t="str">
        <f>C19</f>
        <v>P</v>
      </c>
      <c r="D55">
        <f aca="true" t="shared" si="26" ref="D55:D63">IF(C55="C",$K4,$G4-$K4)</f>
        <v>29</v>
      </c>
      <c r="E55">
        <f aca="true" t="shared" si="27" ref="E55:E64">$G4-D55</f>
        <v>11</v>
      </c>
      <c r="G55" s="35" t="str">
        <f>G19</f>
        <v>P</v>
      </c>
      <c r="H55">
        <f aca="true" t="shared" si="28" ref="H55:H64">IF(G55="C",$K4,$G4-$M4)</f>
        <v>15</v>
      </c>
      <c r="I55">
        <f aca="true" t="shared" si="29" ref="I55:I64">$G4-H55</f>
        <v>25</v>
      </c>
      <c r="K55" s="41">
        <v>0.6666666666666666</v>
      </c>
      <c r="L55" s="41">
        <v>0.6666666666666666</v>
      </c>
      <c r="M55" s="35" t="str">
        <f>M19</f>
        <v>P</v>
      </c>
      <c r="N55">
        <f aca="true" t="shared" si="30" ref="N55:N63">IF(M55="C",$K4,$G4-$K4)</f>
        <v>29</v>
      </c>
      <c r="O55">
        <f aca="true" t="shared" si="31" ref="O55:O64">$G4-N55</f>
        <v>11</v>
      </c>
      <c r="Q55" s="2"/>
      <c r="R55" s="2"/>
      <c r="S55" s="2"/>
      <c r="V55"/>
      <c r="W55" s="2"/>
      <c r="Z55"/>
      <c r="AA55" s="2"/>
    </row>
    <row r="56" spans="2:27" ht="12.75">
      <c r="B56" s="2" t="s">
        <v>139</v>
      </c>
      <c r="C56" s="35" t="str">
        <f aca="true" t="shared" si="32" ref="C56:C64">C20</f>
        <v>P</v>
      </c>
      <c r="D56">
        <f t="shared" si="26"/>
        <v>36</v>
      </c>
      <c r="E56">
        <f t="shared" si="27"/>
        <v>14</v>
      </c>
      <c r="G56" s="35" t="str">
        <f aca="true" t="shared" si="33" ref="G56:G64">G20</f>
        <v>P</v>
      </c>
      <c r="H56">
        <f t="shared" si="28"/>
        <v>24</v>
      </c>
      <c r="I56">
        <f t="shared" si="29"/>
        <v>26</v>
      </c>
      <c r="K56" s="13">
        <v>0.6666666666666666</v>
      </c>
      <c r="L56" s="13">
        <v>0.6666666666666666</v>
      </c>
      <c r="M56" s="35" t="str">
        <f aca="true" t="shared" si="34" ref="M56:M64">M20</f>
        <v>P</v>
      </c>
      <c r="N56">
        <f t="shared" si="30"/>
        <v>36</v>
      </c>
      <c r="O56">
        <f t="shared" si="31"/>
        <v>14</v>
      </c>
      <c r="Q56" s="2"/>
      <c r="R56" s="2"/>
      <c r="S56" s="2"/>
      <c r="V56"/>
      <c r="W56" s="2"/>
      <c r="Z56"/>
      <c r="AA56" s="2"/>
    </row>
    <row r="57" spans="2:27" ht="12.75">
      <c r="B57" t="s">
        <v>140</v>
      </c>
      <c r="C57" s="35" t="str">
        <f t="shared" si="32"/>
        <v>P</v>
      </c>
      <c r="D57">
        <f t="shared" si="26"/>
        <v>36</v>
      </c>
      <c r="E57">
        <f t="shared" si="27"/>
        <v>14</v>
      </c>
      <c r="G57" s="35" t="str">
        <f t="shared" si="33"/>
        <v>P</v>
      </c>
      <c r="H57">
        <f t="shared" si="28"/>
        <v>29</v>
      </c>
      <c r="I57">
        <f t="shared" si="29"/>
        <v>21</v>
      </c>
      <c r="K57" s="13">
        <v>0.6666666666666666</v>
      </c>
      <c r="L57" s="13">
        <v>0.6666666666666666</v>
      </c>
      <c r="M57" s="35" t="str">
        <f t="shared" si="34"/>
        <v>P</v>
      </c>
      <c r="N57">
        <f t="shared" si="30"/>
        <v>36</v>
      </c>
      <c r="O57">
        <f t="shared" si="31"/>
        <v>14</v>
      </c>
      <c r="Q57" s="2"/>
      <c r="R57" s="2"/>
      <c r="S57" s="2"/>
      <c r="V57"/>
      <c r="W57" s="2"/>
      <c r="Z57"/>
      <c r="AA57" s="2"/>
    </row>
    <row r="58" spans="1:27" ht="12.75">
      <c r="A58" t="s">
        <v>4</v>
      </c>
      <c r="B58" t="s">
        <v>1</v>
      </c>
      <c r="C58" s="35" t="str">
        <f t="shared" si="32"/>
        <v>P</v>
      </c>
      <c r="D58">
        <f t="shared" si="26"/>
        <v>36</v>
      </c>
      <c r="E58">
        <f t="shared" si="27"/>
        <v>14</v>
      </c>
      <c r="G58" s="35" t="str">
        <f t="shared" si="33"/>
        <v>P</v>
      </c>
      <c r="H58">
        <f t="shared" si="28"/>
        <v>34</v>
      </c>
      <c r="I58">
        <f t="shared" si="29"/>
        <v>16</v>
      </c>
      <c r="K58" s="13">
        <v>0.6666666666666666</v>
      </c>
      <c r="L58" s="13">
        <v>0.6666666666666666</v>
      </c>
      <c r="M58" s="35" t="str">
        <f t="shared" si="34"/>
        <v>P</v>
      </c>
      <c r="N58">
        <f t="shared" si="30"/>
        <v>36</v>
      </c>
      <c r="O58">
        <f t="shared" si="31"/>
        <v>14</v>
      </c>
      <c r="Q58" s="2"/>
      <c r="R58" s="2"/>
      <c r="S58" s="2"/>
      <c r="V58"/>
      <c r="W58" s="2"/>
      <c r="Z58"/>
      <c r="AA58" s="2"/>
    </row>
    <row r="59" spans="2:27" ht="12.75">
      <c r="B59" t="s">
        <v>2</v>
      </c>
      <c r="C59" s="35" t="str">
        <f t="shared" si="32"/>
        <v>C</v>
      </c>
      <c r="D59">
        <f t="shared" si="26"/>
        <v>13</v>
      </c>
      <c r="E59">
        <f t="shared" si="27"/>
        <v>37</v>
      </c>
      <c r="G59" s="35" t="str">
        <f t="shared" si="33"/>
        <v>P</v>
      </c>
      <c r="H59">
        <f t="shared" si="28"/>
        <v>38</v>
      </c>
      <c r="I59">
        <f t="shared" si="29"/>
        <v>12</v>
      </c>
      <c r="K59" s="13">
        <v>0.6666666666666666</v>
      </c>
      <c r="L59" s="13">
        <v>0.6666666666666666</v>
      </c>
      <c r="M59" s="35" t="str">
        <f t="shared" si="34"/>
        <v>P</v>
      </c>
      <c r="N59">
        <f t="shared" si="30"/>
        <v>37</v>
      </c>
      <c r="O59">
        <f t="shared" si="31"/>
        <v>13</v>
      </c>
      <c r="Q59" s="2"/>
      <c r="R59" s="2"/>
      <c r="S59" s="2"/>
      <c r="V59"/>
      <c r="W59" s="2"/>
      <c r="Z59"/>
      <c r="AA59" s="2"/>
    </row>
    <row r="60" spans="2:27" ht="12.75">
      <c r="B60" t="s">
        <v>3</v>
      </c>
      <c r="C60" s="35" t="str">
        <f t="shared" si="32"/>
        <v>C</v>
      </c>
      <c r="D60">
        <f t="shared" si="26"/>
        <v>11</v>
      </c>
      <c r="E60">
        <f t="shared" si="27"/>
        <v>39</v>
      </c>
      <c r="G60" s="35" t="str">
        <f t="shared" si="33"/>
        <v>P</v>
      </c>
      <c r="H60">
        <f t="shared" si="28"/>
        <v>41</v>
      </c>
      <c r="I60">
        <f t="shared" si="29"/>
        <v>9</v>
      </c>
      <c r="K60" s="13">
        <v>0.6666666666666666</v>
      </c>
      <c r="L60" s="13">
        <v>0.6666666666666666</v>
      </c>
      <c r="M60" s="35" t="str">
        <f t="shared" si="34"/>
        <v>P</v>
      </c>
      <c r="N60">
        <f t="shared" si="30"/>
        <v>39</v>
      </c>
      <c r="O60">
        <f t="shared" si="31"/>
        <v>11</v>
      </c>
      <c r="Q60" s="2"/>
      <c r="R60" s="2"/>
      <c r="S60" s="2"/>
      <c r="V60"/>
      <c r="W60" s="2"/>
      <c r="Z60"/>
      <c r="AA60" s="2"/>
    </row>
    <row r="61" spans="2:27" ht="12.75">
      <c r="B61" t="s">
        <v>5</v>
      </c>
      <c r="C61" s="35" t="str">
        <f t="shared" si="32"/>
        <v>C</v>
      </c>
      <c r="D61">
        <f t="shared" si="26"/>
        <v>9</v>
      </c>
      <c r="E61">
        <f t="shared" si="27"/>
        <v>41</v>
      </c>
      <c r="G61" s="35" t="str">
        <f t="shared" si="33"/>
        <v>P</v>
      </c>
      <c r="H61">
        <f t="shared" si="28"/>
        <v>44</v>
      </c>
      <c r="I61">
        <f t="shared" si="29"/>
        <v>6</v>
      </c>
      <c r="K61" s="13">
        <v>0.6666666666666666</v>
      </c>
      <c r="L61" s="13">
        <v>0.6666666666666666</v>
      </c>
      <c r="M61" s="35" t="str">
        <f t="shared" si="34"/>
        <v>P</v>
      </c>
      <c r="N61">
        <f t="shared" si="30"/>
        <v>41</v>
      </c>
      <c r="O61">
        <f t="shared" si="31"/>
        <v>9</v>
      </c>
      <c r="Q61" s="2"/>
      <c r="R61" s="2"/>
      <c r="S61" s="2"/>
      <c r="V61"/>
      <c r="W61" s="2"/>
      <c r="Z61"/>
      <c r="AA61" s="2"/>
    </row>
    <row r="62" spans="2:27" ht="12.75">
      <c r="B62" t="s">
        <v>6</v>
      </c>
      <c r="C62" s="35" t="str">
        <f t="shared" si="32"/>
        <v>C</v>
      </c>
      <c r="D62">
        <f t="shared" si="26"/>
        <v>7</v>
      </c>
      <c r="E62">
        <f t="shared" si="27"/>
        <v>43</v>
      </c>
      <c r="G62" s="35" t="str">
        <f t="shared" si="33"/>
        <v>P</v>
      </c>
      <c r="H62">
        <f t="shared" si="28"/>
        <v>47</v>
      </c>
      <c r="I62">
        <f t="shared" si="29"/>
        <v>3</v>
      </c>
      <c r="K62" s="13">
        <v>0.6666666666666666</v>
      </c>
      <c r="L62" s="13">
        <v>0.6666666666666666</v>
      </c>
      <c r="M62" s="35" t="str">
        <f t="shared" si="34"/>
        <v>P</v>
      </c>
      <c r="N62">
        <f t="shared" si="30"/>
        <v>43</v>
      </c>
      <c r="O62">
        <f t="shared" si="31"/>
        <v>7</v>
      </c>
      <c r="Q62" s="2"/>
      <c r="R62" s="2"/>
      <c r="S62" s="2"/>
      <c r="V62"/>
      <c r="W62" s="2"/>
      <c r="Z62"/>
      <c r="AA62" s="2"/>
    </row>
    <row r="63" spans="2:27" ht="12.75">
      <c r="B63" t="s">
        <v>7</v>
      </c>
      <c r="C63" s="35" t="str">
        <f t="shared" si="32"/>
        <v>C</v>
      </c>
      <c r="D63">
        <f t="shared" si="26"/>
        <v>4</v>
      </c>
      <c r="E63">
        <f t="shared" si="27"/>
        <v>46</v>
      </c>
      <c r="G63" s="35" t="str">
        <f t="shared" si="33"/>
        <v>P</v>
      </c>
      <c r="H63">
        <f t="shared" si="28"/>
        <v>49</v>
      </c>
      <c r="I63">
        <f t="shared" si="29"/>
        <v>1</v>
      </c>
      <c r="K63" s="13">
        <v>0.6666666666666666</v>
      </c>
      <c r="L63" s="13">
        <v>0.6666666666666666</v>
      </c>
      <c r="M63" s="35" t="str">
        <f t="shared" si="34"/>
        <v>P</v>
      </c>
      <c r="N63">
        <f t="shared" si="30"/>
        <v>46</v>
      </c>
      <c r="O63">
        <f t="shared" si="31"/>
        <v>4</v>
      </c>
      <c r="Q63" s="2"/>
      <c r="R63" s="2"/>
      <c r="S63" s="2"/>
      <c r="V63"/>
      <c r="W63" s="2"/>
      <c r="Z63"/>
      <c r="AA63" s="2"/>
    </row>
    <row r="64" spans="1:27" ht="12.75">
      <c r="A64" s="86" t="s">
        <v>145</v>
      </c>
      <c r="B64" t="s">
        <v>17</v>
      </c>
      <c r="C64" s="35" t="str">
        <f t="shared" si="32"/>
        <v>P</v>
      </c>
      <c r="D64">
        <f>IF(C64="C",$K13,$G13-$M13)</f>
        <v>321</v>
      </c>
      <c r="E64">
        <f t="shared" si="27"/>
        <v>119</v>
      </c>
      <c r="G64" s="35" t="str">
        <f t="shared" si="33"/>
        <v>P</v>
      </c>
      <c r="H64">
        <f t="shared" si="28"/>
        <v>321</v>
      </c>
      <c r="I64">
        <f t="shared" si="29"/>
        <v>119</v>
      </c>
      <c r="K64" s="13">
        <v>0.6666666666666666</v>
      </c>
      <c r="L64" s="13">
        <v>0.6666666666666666</v>
      </c>
      <c r="M64" s="35" t="str">
        <f t="shared" si="34"/>
        <v>P</v>
      </c>
      <c r="N64">
        <f>IF(M64="C",$K13,$G13-$M13)</f>
        <v>321</v>
      </c>
      <c r="O64">
        <f t="shared" si="31"/>
        <v>119</v>
      </c>
      <c r="Q64" s="2"/>
      <c r="R64" s="2"/>
      <c r="S64" s="2"/>
      <c r="V64"/>
      <c r="W64" s="2"/>
      <c r="Z64"/>
      <c r="AA64" s="2"/>
    </row>
    <row r="65" spans="1:27" ht="12.75">
      <c r="A65" s="86"/>
      <c r="B65" t="s">
        <v>16</v>
      </c>
      <c r="C65" s="35"/>
      <c r="D65" s="70">
        <f>(D64/(D64+E64))*100</f>
        <v>72.95454545454545</v>
      </c>
      <c r="E65" s="63">
        <f>100-D65</f>
        <v>27.045454545454547</v>
      </c>
      <c r="F65" s="66"/>
      <c r="G65" s="67"/>
      <c r="H65" s="70">
        <f>(H64/(H64+I64))*100</f>
        <v>72.95454545454545</v>
      </c>
      <c r="I65" s="63">
        <f>100-H65</f>
        <v>27.045454545454547</v>
      </c>
      <c r="J65" s="66"/>
      <c r="K65" s="66"/>
      <c r="L65" s="66"/>
      <c r="M65" s="67"/>
      <c r="N65" s="70">
        <f>(N64/(N64+O64))*100</f>
        <v>72.95454545454545</v>
      </c>
      <c r="O65" s="63">
        <f>100-N65</f>
        <v>27.045454545454547</v>
      </c>
      <c r="Q65" s="2"/>
      <c r="R65" s="2"/>
      <c r="S65" s="2"/>
      <c r="V65"/>
      <c r="W65" s="2"/>
      <c r="Z65"/>
      <c r="AA65" s="2"/>
    </row>
    <row r="66" spans="1:27" ht="12.75">
      <c r="A66" s="86" t="s">
        <v>144</v>
      </c>
      <c r="B66" t="s">
        <v>17</v>
      </c>
      <c r="C66" s="50"/>
      <c r="D66" s="2">
        <f>SUM(D55:D63)</f>
        <v>181</v>
      </c>
      <c r="E66" s="2">
        <f>SUM(E55:E63)</f>
        <v>259</v>
      </c>
      <c r="F66" s="2"/>
      <c r="G66" s="50"/>
      <c r="H66" s="2">
        <f>SUM(H55:H63)</f>
        <v>321</v>
      </c>
      <c r="I66" s="2">
        <f>SUM(I55:I63)</f>
        <v>119</v>
      </c>
      <c r="J66" s="2"/>
      <c r="K66" s="51"/>
      <c r="L66" s="51"/>
      <c r="M66" s="50"/>
      <c r="N66" s="2">
        <f>SUM(N55:N63)</f>
        <v>343</v>
      </c>
      <c r="O66" s="2">
        <f>SUM(O55:O63)</f>
        <v>97</v>
      </c>
      <c r="Q66" s="2"/>
      <c r="R66" s="2"/>
      <c r="S66" s="2"/>
      <c r="V66"/>
      <c r="W66" s="2"/>
      <c r="Z66"/>
      <c r="AA66" s="2"/>
    </row>
    <row r="67" spans="1:27" s="12" customFormat="1" ht="12.75">
      <c r="A67" s="86"/>
      <c r="B67" s="59" t="s">
        <v>16</v>
      </c>
      <c r="C67" s="60"/>
      <c r="D67" s="61">
        <f>(D66/(D66+E66))*100</f>
        <v>41.13636363636364</v>
      </c>
      <c r="E67" s="61">
        <f>100-D67</f>
        <v>58.86363636363636</v>
      </c>
      <c r="F67" s="61"/>
      <c r="G67" s="62"/>
      <c r="H67" s="61">
        <f>(H66/(H66+I66))*100</f>
        <v>72.95454545454545</v>
      </c>
      <c r="I67" s="61">
        <f>100-H67</f>
        <v>27.045454545454547</v>
      </c>
      <c r="J67" s="61"/>
      <c r="K67" s="61"/>
      <c r="L67" s="61"/>
      <c r="M67" s="62"/>
      <c r="N67" s="63">
        <f>(N66/(N66+O66))*100</f>
        <v>77.95454545454545</v>
      </c>
      <c r="O67" s="63">
        <f>100-N67</f>
        <v>22.045454545454547</v>
      </c>
      <c r="P67" s="59"/>
      <c r="Q67" s="59"/>
      <c r="R67" s="59"/>
      <c r="S67" s="59"/>
      <c r="W67" s="59"/>
      <c r="AA67" s="59"/>
    </row>
    <row r="68" spans="3:27" ht="12.75">
      <c r="C68" s="50"/>
      <c r="D68" s="2"/>
      <c r="E68" s="2"/>
      <c r="F68" s="2"/>
      <c r="G68" s="50"/>
      <c r="H68" s="2"/>
      <c r="I68" s="2"/>
      <c r="J68" s="2"/>
      <c r="K68" s="51"/>
      <c r="L68" s="51"/>
      <c r="M68" s="50"/>
      <c r="N68" s="2"/>
      <c r="O68" s="2"/>
      <c r="Q68" s="2"/>
      <c r="R68" s="2"/>
      <c r="S68" s="2"/>
      <c r="V68"/>
      <c r="W68" s="2"/>
      <c r="Z68"/>
      <c r="AA68" s="2"/>
    </row>
    <row r="69" spans="3:27" ht="12.75">
      <c r="C69" s="50"/>
      <c r="D69" s="2"/>
      <c r="E69" s="2"/>
      <c r="F69" s="2"/>
      <c r="G69" s="50"/>
      <c r="H69" s="2"/>
      <c r="I69" s="2"/>
      <c r="J69" s="2"/>
      <c r="K69" s="51"/>
      <c r="L69" s="51"/>
      <c r="M69" s="50"/>
      <c r="N69" s="2"/>
      <c r="O69" s="2"/>
      <c r="Q69" s="2"/>
      <c r="R69" s="2"/>
      <c r="S69" s="2"/>
      <c r="V69"/>
      <c r="W69" s="2"/>
      <c r="Z69"/>
      <c r="AA69" s="2"/>
    </row>
    <row r="70" spans="1:19" s="2" customFormat="1" ht="12.75">
      <c r="A70" s="26" t="s">
        <v>153</v>
      </c>
      <c r="B70" s="24"/>
      <c r="C70" s="24"/>
      <c r="D70" s="24"/>
      <c r="E70" s="24"/>
      <c r="F70" s="24"/>
      <c r="G70" s="24"/>
      <c r="H70" s="24"/>
      <c r="I70" s="24"/>
      <c r="J70" s="24"/>
      <c r="K70" s="24"/>
      <c r="L70" s="24"/>
      <c r="M70" s="24"/>
      <c r="N70" s="24"/>
      <c r="O70" s="24"/>
      <c r="P70" s="24"/>
      <c r="Q70" s="24"/>
      <c r="R70" s="24"/>
      <c r="S70" s="24"/>
    </row>
    <row r="71" spans="1:19" s="2" customFormat="1" ht="12.75">
      <c r="A71" s="26" t="s">
        <v>152</v>
      </c>
      <c r="B71" s="24"/>
      <c r="C71" s="24"/>
      <c r="D71" s="24"/>
      <c r="E71" s="24"/>
      <c r="F71" s="24"/>
      <c r="G71" s="24"/>
      <c r="H71" s="24"/>
      <c r="I71" s="24"/>
      <c r="J71" s="24"/>
      <c r="K71" s="24"/>
      <c r="L71" s="24"/>
      <c r="M71" s="24"/>
      <c r="N71" s="24"/>
      <c r="O71" s="24"/>
      <c r="P71" s="24"/>
      <c r="Q71" s="24"/>
      <c r="R71" s="24"/>
      <c r="S71" s="24"/>
    </row>
    <row r="72" spans="4:29" ht="12.75">
      <c r="D72" s="87" t="s">
        <v>22</v>
      </c>
      <c r="E72" s="87"/>
      <c r="I72" t="s">
        <v>21</v>
      </c>
      <c r="M72"/>
      <c r="N72" t="s">
        <v>31</v>
      </c>
      <c r="V72"/>
      <c r="Y72" s="2"/>
      <c r="Z72"/>
      <c r="AC72" s="2"/>
    </row>
    <row r="73" spans="3:28" ht="18">
      <c r="C73" t="s">
        <v>141</v>
      </c>
      <c r="D73" t="s">
        <v>28</v>
      </c>
      <c r="E73" t="s">
        <v>29</v>
      </c>
      <c r="F73" t="s">
        <v>14</v>
      </c>
      <c r="G73" s="47" t="s">
        <v>128</v>
      </c>
      <c r="H73" s="47" t="s">
        <v>127</v>
      </c>
      <c r="I73" t="s">
        <v>28</v>
      </c>
      <c r="J73" t="s">
        <v>29</v>
      </c>
      <c r="K73" t="s">
        <v>14</v>
      </c>
      <c r="L73" s="47" t="s">
        <v>128</v>
      </c>
      <c r="M73" s="47" t="s">
        <v>127</v>
      </c>
      <c r="N73" t="s">
        <v>28</v>
      </c>
      <c r="O73" t="s">
        <v>29</v>
      </c>
      <c r="P73" t="s">
        <v>32</v>
      </c>
      <c r="Q73" t="s">
        <v>14</v>
      </c>
      <c r="R73" s="47" t="s">
        <v>128</v>
      </c>
      <c r="S73" s="47" t="s">
        <v>127</v>
      </c>
      <c r="T73" t="s">
        <v>60</v>
      </c>
      <c r="V73"/>
      <c r="X73" s="2"/>
      <c r="Z73"/>
      <c r="AB73" s="2"/>
    </row>
    <row r="74" spans="1:19" s="2" customFormat="1" ht="12.75">
      <c r="A74" s="2" t="s">
        <v>0</v>
      </c>
      <c r="B74" s="2" t="s">
        <v>138</v>
      </c>
      <c r="C74">
        <f>G4</f>
        <v>40</v>
      </c>
      <c r="D74">
        <f>$K4</f>
        <v>11</v>
      </c>
      <c r="E74">
        <f>E4-K4</f>
        <v>29</v>
      </c>
      <c r="F74" t="str">
        <f>IF(D74&gt;E74*1.5,"C+C",IF(D74&gt;E74/2,"C+P","P+P"))</f>
        <v>P+P</v>
      </c>
      <c r="G74">
        <f aca="true" t="shared" si="35" ref="G74:G82">IF(F74="P+P",E74,IF(F74="C+C",D74,IF(D74&gt;E74,$C4+$E74,$C4+D74)))</f>
        <v>29</v>
      </c>
      <c r="H74">
        <f aca="true" t="shared" si="36" ref="H74:H82">$E4-G74</f>
        <v>11</v>
      </c>
      <c r="I74">
        <f>ROUND($K4*$G4/$I4,0)</f>
        <v>12</v>
      </c>
      <c r="J74">
        <f aca="true" t="shared" si="37" ref="J74:J82">C74-I74</f>
        <v>28</v>
      </c>
      <c r="K74" t="str">
        <f aca="true" t="shared" si="38" ref="K74:K82">IF(I74&gt;C4*1.5,"C+C",IF(I74&gt;C4/2,"C+P","P+P"))</f>
        <v>C+P</v>
      </c>
      <c r="L74">
        <f aca="true" t="shared" si="39" ref="L74:L82">IF(K74="P+P",J74,IF(K74="C+C",I74,IF(I74&gt;J74,$C4+$J74,$C4+I74)))</f>
        <v>32</v>
      </c>
      <c r="M74">
        <f aca="true" t="shared" si="40" ref="M74:M82">$E4-L74</f>
        <v>8</v>
      </c>
      <c r="N74">
        <f>$K4</f>
        <v>11</v>
      </c>
      <c r="O74">
        <f>$M4</f>
        <v>25</v>
      </c>
      <c r="P74">
        <f aca="true" t="shared" si="41" ref="P74:P82">$G4-N74-O74</f>
        <v>4</v>
      </c>
      <c r="Q74" t="str">
        <f aca="true" t="shared" si="42" ref="Q74:Q82">IF(N74&gt;$C4*1.5,"C+C",IF(O74&gt;$C4*1.5,"P+P",IF(OR(N74&gt;$C4/2,O74&gt;$C4/2),"C+P","P+P")))</f>
        <v>C+P</v>
      </c>
      <c r="R74">
        <f aca="true" t="shared" si="43" ref="R74:R82">IF(Q74="P+P",O74+P74,IF(Q74="C+C",N74+P74,C74-S74))</f>
        <v>-4</v>
      </c>
      <c r="S74">
        <f aca="true" t="shared" si="44" ref="S74:S82">IF(N74&gt;C4,N74-C4,IF(O74&gt;C4,64-C4,0))</f>
        <v>44</v>
      </c>
    </row>
    <row r="75" spans="2:19" s="2" customFormat="1" ht="12.75">
      <c r="B75" s="2" t="s">
        <v>139</v>
      </c>
      <c r="C75">
        <f aca="true" t="shared" si="45" ref="C75:C82">G5</f>
        <v>50</v>
      </c>
      <c r="D75">
        <f aca="true" t="shared" si="46" ref="D75:D82">$K5</f>
        <v>14</v>
      </c>
      <c r="E75">
        <f aca="true" t="shared" si="47" ref="E75:E82">E5-K5</f>
        <v>36</v>
      </c>
      <c r="F75" t="str">
        <f aca="true" t="shared" si="48" ref="F75:F82">IF(D75&gt;E75*1.5,"C+C",IF(D75&gt;E75/2,"C+P","P+P"))</f>
        <v>P+P</v>
      </c>
      <c r="G75">
        <f t="shared" si="35"/>
        <v>36</v>
      </c>
      <c r="H75">
        <f t="shared" si="36"/>
        <v>14</v>
      </c>
      <c r="I75">
        <f aca="true" t="shared" si="49" ref="I75:I82">ROUND($K5*$G5/$I5,0)</f>
        <v>18</v>
      </c>
      <c r="J75">
        <f t="shared" si="37"/>
        <v>32</v>
      </c>
      <c r="K75" t="str">
        <f t="shared" si="38"/>
        <v>C+P</v>
      </c>
      <c r="L75">
        <f t="shared" si="39"/>
        <v>43</v>
      </c>
      <c r="M75">
        <f t="shared" si="40"/>
        <v>7</v>
      </c>
      <c r="N75">
        <f aca="true" t="shared" si="50" ref="N75:N82">$K5</f>
        <v>14</v>
      </c>
      <c r="O75">
        <f aca="true" t="shared" si="51" ref="O75:O82">$M5</f>
        <v>26</v>
      </c>
      <c r="P75">
        <f t="shared" si="41"/>
        <v>10</v>
      </c>
      <c r="Q75" t="str">
        <f t="shared" si="42"/>
        <v>C+P</v>
      </c>
      <c r="R75">
        <f t="shared" si="43"/>
        <v>11</v>
      </c>
      <c r="S75">
        <f t="shared" si="44"/>
        <v>39</v>
      </c>
    </row>
    <row r="76" spans="2:27" ht="12.75">
      <c r="B76" t="s">
        <v>140</v>
      </c>
      <c r="C76">
        <f t="shared" si="45"/>
        <v>50</v>
      </c>
      <c r="D76">
        <f t="shared" si="46"/>
        <v>14</v>
      </c>
      <c r="E76">
        <f t="shared" si="47"/>
        <v>36</v>
      </c>
      <c r="F76" t="str">
        <f t="shared" si="48"/>
        <v>P+P</v>
      </c>
      <c r="G76">
        <f t="shared" si="35"/>
        <v>36</v>
      </c>
      <c r="H76">
        <f t="shared" si="36"/>
        <v>14</v>
      </c>
      <c r="I76">
        <f t="shared" si="49"/>
        <v>20</v>
      </c>
      <c r="J76">
        <f t="shared" si="37"/>
        <v>30</v>
      </c>
      <c r="K76" t="str">
        <f t="shared" si="38"/>
        <v>C+P</v>
      </c>
      <c r="L76">
        <f t="shared" si="39"/>
        <v>45</v>
      </c>
      <c r="M76">
        <f t="shared" si="40"/>
        <v>5</v>
      </c>
      <c r="N76">
        <f t="shared" si="50"/>
        <v>14</v>
      </c>
      <c r="O76">
        <f t="shared" si="51"/>
        <v>21</v>
      </c>
      <c r="P76">
        <f t="shared" si="41"/>
        <v>15</v>
      </c>
      <c r="Q76" t="str">
        <f t="shared" si="42"/>
        <v>C+P</v>
      </c>
      <c r="R76">
        <f t="shared" si="43"/>
        <v>50</v>
      </c>
      <c r="S76">
        <f t="shared" si="44"/>
        <v>0</v>
      </c>
      <c r="V76"/>
      <c r="W76" s="2"/>
      <c r="Z76"/>
      <c r="AA76" s="2"/>
    </row>
    <row r="77" spans="1:27" ht="12.75">
      <c r="A77" t="s">
        <v>4</v>
      </c>
      <c r="B77" t="s">
        <v>1</v>
      </c>
      <c r="C77">
        <f t="shared" si="45"/>
        <v>50</v>
      </c>
      <c r="D77">
        <f t="shared" si="46"/>
        <v>14</v>
      </c>
      <c r="E77">
        <f t="shared" si="47"/>
        <v>36</v>
      </c>
      <c r="F77" t="str">
        <f t="shared" si="48"/>
        <v>P+P</v>
      </c>
      <c r="G77">
        <f t="shared" si="35"/>
        <v>36</v>
      </c>
      <c r="H77">
        <f t="shared" si="36"/>
        <v>14</v>
      </c>
      <c r="I77">
        <f t="shared" si="49"/>
        <v>23</v>
      </c>
      <c r="J77">
        <f t="shared" si="37"/>
        <v>27</v>
      </c>
      <c r="K77" t="str">
        <f t="shared" si="38"/>
        <v>C+P</v>
      </c>
      <c r="L77">
        <f t="shared" si="39"/>
        <v>48</v>
      </c>
      <c r="M77">
        <f t="shared" si="40"/>
        <v>2</v>
      </c>
      <c r="N77">
        <f t="shared" si="50"/>
        <v>14</v>
      </c>
      <c r="O77">
        <f t="shared" si="51"/>
        <v>16</v>
      </c>
      <c r="P77">
        <f t="shared" si="41"/>
        <v>20</v>
      </c>
      <c r="Q77" t="str">
        <f t="shared" si="42"/>
        <v>C+P</v>
      </c>
      <c r="R77">
        <f t="shared" si="43"/>
        <v>50</v>
      </c>
      <c r="S77">
        <f t="shared" si="44"/>
        <v>0</v>
      </c>
      <c r="V77"/>
      <c r="W77" s="2"/>
      <c r="Z77"/>
      <c r="AA77" s="2"/>
    </row>
    <row r="78" spans="2:27" ht="12.75">
      <c r="B78" t="s">
        <v>2</v>
      </c>
      <c r="C78">
        <f t="shared" si="45"/>
        <v>50</v>
      </c>
      <c r="D78">
        <f t="shared" si="46"/>
        <v>13</v>
      </c>
      <c r="E78">
        <f t="shared" si="47"/>
        <v>37</v>
      </c>
      <c r="F78" t="str">
        <f t="shared" si="48"/>
        <v>P+P</v>
      </c>
      <c r="G78">
        <f t="shared" si="35"/>
        <v>37</v>
      </c>
      <c r="H78">
        <f t="shared" si="36"/>
        <v>13</v>
      </c>
      <c r="I78">
        <f t="shared" si="49"/>
        <v>26</v>
      </c>
      <c r="J78">
        <f t="shared" si="37"/>
        <v>24</v>
      </c>
      <c r="K78" t="str">
        <f t="shared" si="38"/>
        <v>C+P</v>
      </c>
      <c r="L78">
        <f t="shared" si="39"/>
        <v>49</v>
      </c>
      <c r="M78">
        <f t="shared" si="40"/>
        <v>1</v>
      </c>
      <c r="N78">
        <f t="shared" si="50"/>
        <v>13</v>
      </c>
      <c r="O78">
        <f t="shared" si="51"/>
        <v>12</v>
      </c>
      <c r="P78">
        <f t="shared" si="41"/>
        <v>25</v>
      </c>
      <c r="Q78" t="str">
        <f t="shared" si="42"/>
        <v>C+P</v>
      </c>
      <c r="R78">
        <f t="shared" si="43"/>
        <v>50</v>
      </c>
      <c r="S78">
        <f t="shared" si="44"/>
        <v>0</v>
      </c>
      <c r="V78"/>
      <c r="W78" s="2"/>
      <c r="Z78"/>
      <c r="AA78" s="2"/>
    </row>
    <row r="79" spans="2:27" ht="12.75">
      <c r="B79" t="s">
        <v>3</v>
      </c>
      <c r="C79">
        <f t="shared" si="45"/>
        <v>50</v>
      </c>
      <c r="D79">
        <f t="shared" si="46"/>
        <v>11</v>
      </c>
      <c r="E79">
        <f t="shared" si="47"/>
        <v>39</v>
      </c>
      <c r="F79" t="str">
        <f t="shared" si="48"/>
        <v>P+P</v>
      </c>
      <c r="G79">
        <f t="shared" si="35"/>
        <v>39</v>
      </c>
      <c r="H79">
        <f t="shared" si="36"/>
        <v>11</v>
      </c>
      <c r="I79">
        <f t="shared" si="49"/>
        <v>28</v>
      </c>
      <c r="J79">
        <f t="shared" si="37"/>
        <v>22</v>
      </c>
      <c r="K79" t="str">
        <f t="shared" si="38"/>
        <v>C+P</v>
      </c>
      <c r="L79">
        <f t="shared" si="39"/>
        <v>47</v>
      </c>
      <c r="M79">
        <f t="shared" si="40"/>
        <v>3</v>
      </c>
      <c r="N79">
        <f t="shared" si="50"/>
        <v>11</v>
      </c>
      <c r="O79">
        <f t="shared" si="51"/>
        <v>9</v>
      </c>
      <c r="P79">
        <f t="shared" si="41"/>
        <v>30</v>
      </c>
      <c r="Q79" t="str">
        <f t="shared" si="42"/>
        <v>P+P</v>
      </c>
      <c r="R79">
        <f t="shared" si="43"/>
        <v>39</v>
      </c>
      <c r="S79">
        <f t="shared" si="44"/>
        <v>0</v>
      </c>
      <c r="V79"/>
      <c r="W79" s="2"/>
      <c r="Z79"/>
      <c r="AA79" s="2"/>
    </row>
    <row r="80" spans="2:27" ht="12.75">
      <c r="B80" t="s">
        <v>5</v>
      </c>
      <c r="C80">
        <f t="shared" si="45"/>
        <v>50</v>
      </c>
      <c r="D80">
        <f t="shared" si="46"/>
        <v>9</v>
      </c>
      <c r="E80">
        <f t="shared" si="47"/>
        <v>41</v>
      </c>
      <c r="F80" t="str">
        <f t="shared" si="48"/>
        <v>P+P</v>
      </c>
      <c r="G80">
        <f t="shared" si="35"/>
        <v>41</v>
      </c>
      <c r="H80">
        <f t="shared" si="36"/>
        <v>9</v>
      </c>
      <c r="I80">
        <f t="shared" si="49"/>
        <v>30</v>
      </c>
      <c r="J80">
        <f t="shared" si="37"/>
        <v>20</v>
      </c>
      <c r="K80" t="str">
        <f t="shared" si="38"/>
        <v>C+P</v>
      </c>
      <c r="L80">
        <f t="shared" si="39"/>
        <v>45</v>
      </c>
      <c r="M80">
        <f t="shared" si="40"/>
        <v>5</v>
      </c>
      <c r="N80">
        <f t="shared" si="50"/>
        <v>9</v>
      </c>
      <c r="O80">
        <f t="shared" si="51"/>
        <v>6</v>
      </c>
      <c r="P80">
        <f t="shared" si="41"/>
        <v>35</v>
      </c>
      <c r="Q80" t="str">
        <f t="shared" si="42"/>
        <v>P+P</v>
      </c>
      <c r="R80">
        <f t="shared" si="43"/>
        <v>41</v>
      </c>
      <c r="S80">
        <f t="shared" si="44"/>
        <v>0</v>
      </c>
      <c r="V80"/>
      <c r="W80" s="2"/>
      <c r="Z80"/>
      <c r="AA80" s="2"/>
    </row>
    <row r="81" spans="2:27" ht="12.75">
      <c r="B81" t="s">
        <v>6</v>
      </c>
      <c r="C81">
        <f t="shared" si="45"/>
        <v>50</v>
      </c>
      <c r="D81">
        <f t="shared" si="46"/>
        <v>7</v>
      </c>
      <c r="E81">
        <f t="shared" si="47"/>
        <v>43</v>
      </c>
      <c r="F81" t="str">
        <f t="shared" si="48"/>
        <v>P+P</v>
      </c>
      <c r="G81">
        <f t="shared" si="35"/>
        <v>43</v>
      </c>
      <c r="H81">
        <f t="shared" si="36"/>
        <v>7</v>
      </c>
      <c r="I81">
        <f t="shared" si="49"/>
        <v>35</v>
      </c>
      <c r="J81">
        <f t="shared" si="37"/>
        <v>15</v>
      </c>
      <c r="K81" t="str">
        <f t="shared" si="38"/>
        <v>C+P</v>
      </c>
      <c r="L81">
        <f t="shared" si="39"/>
        <v>40</v>
      </c>
      <c r="M81">
        <f t="shared" si="40"/>
        <v>10</v>
      </c>
      <c r="N81">
        <f t="shared" si="50"/>
        <v>7</v>
      </c>
      <c r="O81">
        <f t="shared" si="51"/>
        <v>3</v>
      </c>
      <c r="P81">
        <f t="shared" si="41"/>
        <v>40</v>
      </c>
      <c r="Q81" t="str">
        <f t="shared" si="42"/>
        <v>P+P</v>
      </c>
      <c r="R81">
        <f t="shared" si="43"/>
        <v>43</v>
      </c>
      <c r="S81">
        <f t="shared" si="44"/>
        <v>0</v>
      </c>
      <c r="V81"/>
      <c r="W81" s="2"/>
      <c r="Z81"/>
      <c r="AA81" s="2"/>
    </row>
    <row r="82" spans="2:27" ht="12.75">
      <c r="B82" t="s">
        <v>7</v>
      </c>
      <c r="C82">
        <f t="shared" si="45"/>
        <v>50</v>
      </c>
      <c r="D82">
        <f t="shared" si="46"/>
        <v>4</v>
      </c>
      <c r="E82">
        <f t="shared" si="47"/>
        <v>46</v>
      </c>
      <c r="F82" t="str">
        <f t="shared" si="48"/>
        <v>P+P</v>
      </c>
      <c r="G82">
        <f t="shared" si="35"/>
        <v>46</v>
      </c>
      <c r="H82">
        <f t="shared" si="36"/>
        <v>4</v>
      </c>
      <c r="I82">
        <f t="shared" si="49"/>
        <v>40</v>
      </c>
      <c r="J82">
        <f t="shared" si="37"/>
        <v>10</v>
      </c>
      <c r="K82" t="str">
        <f t="shared" si="38"/>
        <v>C+C</v>
      </c>
      <c r="L82">
        <f t="shared" si="39"/>
        <v>40</v>
      </c>
      <c r="M82">
        <f t="shared" si="40"/>
        <v>10</v>
      </c>
      <c r="N82">
        <f t="shared" si="50"/>
        <v>4</v>
      </c>
      <c r="O82">
        <f t="shared" si="51"/>
        <v>1</v>
      </c>
      <c r="P82">
        <f t="shared" si="41"/>
        <v>45</v>
      </c>
      <c r="Q82" t="str">
        <f t="shared" si="42"/>
        <v>P+P</v>
      </c>
      <c r="R82">
        <f t="shared" si="43"/>
        <v>46</v>
      </c>
      <c r="S82">
        <f t="shared" si="44"/>
        <v>0</v>
      </c>
      <c r="V82"/>
      <c r="W82" s="2"/>
      <c r="Z82"/>
      <c r="AA82" s="2"/>
    </row>
    <row r="83" spans="1:24" s="9" customFormat="1" ht="12.75">
      <c r="A83" s="9" t="s">
        <v>13</v>
      </c>
      <c r="C83" s="9">
        <f>SUM(C67:C82)</f>
        <v>440</v>
      </c>
      <c r="G83" s="9">
        <f>SUM(G67:G82)</f>
        <v>343</v>
      </c>
      <c r="H83" s="9">
        <f>SUM(H67:H82)</f>
        <v>169.95454545454544</v>
      </c>
      <c r="L83" s="9">
        <f>SUM(L67:L82)</f>
        <v>389</v>
      </c>
      <c r="M83" s="9">
        <f>SUM(M67:M82)</f>
        <v>51</v>
      </c>
      <c r="R83" s="9">
        <f>SUM(R67:R82)</f>
        <v>326</v>
      </c>
      <c r="S83" s="9">
        <f>SUM(S67:S82)</f>
        <v>83</v>
      </c>
      <c r="T83" s="11"/>
      <c r="X83" s="11"/>
    </row>
    <row r="84" spans="1:24" s="9" customFormat="1" ht="12.75">
      <c r="A84" s="9" t="s">
        <v>119</v>
      </c>
      <c r="C84" s="65"/>
      <c r="D84" s="65"/>
      <c r="E84" s="65"/>
      <c r="F84" s="65"/>
      <c r="G84" s="65">
        <f>(G83/$C83)*100</f>
        <v>77.95454545454545</v>
      </c>
      <c r="H84" s="65"/>
      <c r="I84" s="65"/>
      <c r="J84" s="65"/>
      <c r="K84" s="64"/>
      <c r="L84" s="65">
        <f>(L83/$C83)*100</f>
        <v>88.4090909090909</v>
      </c>
      <c r="M84" s="65"/>
      <c r="N84" s="64"/>
      <c r="O84" s="65"/>
      <c r="P84" s="65"/>
      <c r="Q84" s="65"/>
      <c r="R84" s="65">
        <f>(R83/$C83)*100</f>
        <v>74.0909090909091</v>
      </c>
      <c r="S84" s="65"/>
      <c r="T84" s="11"/>
      <c r="X84" s="11"/>
    </row>
    <row r="85" ht="12.75">
      <c r="A85" s="9"/>
    </row>
    <row r="86" ht="12.75">
      <c r="A86" s="9"/>
    </row>
    <row r="87" ht="12.75">
      <c r="A87" s="14"/>
    </row>
    <row r="89" ht="12.75">
      <c r="A89" s="12"/>
    </row>
    <row r="90" ht="12.75">
      <c r="A90" s="12"/>
    </row>
  </sheetData>
  <sheetProtection password="CC31" sheet="1" objects="1" scenarios="1"/>
  <mergeCells count="23">
    <mergeCell ref="A66:A67"/>
    <mergeCell ref="A30:A31"/>
    <mergeCell ref="A28:A29"/>
    <mergeCell ref="A46:A47"/>
    <mergeCell ref="A64:A65"/>
    <mergeCell ref="G17:I17"/>
    <mergeCell ref="H2:I2"/>
    <mergeCell ref="K17:N17"/>
    <mergeCell ref="A48:A49"/>
    <mergeCell ref="K53:N53"/>
    <mergeCell ref="P53:S53"/>
    <mergeCell ref="J2:K2"/>
    <mergeCell ref="L2:M2"/>
    <mergeCell ref="D72:E72"/>
    <mergeCell ref="P1:U2"/>
    <mergeCell ref="C35:E35"/>
    <mergeCell ref="G35:I35"/>
    <mergeCell ref="K35:N35"/>
    <mergeCell ref="P35:S35"/>
    <mergeCell ref="P17:S17"/>
    <mergeCell ref="C17:E17"/>
    <mergeCell ref="C53:E53"/>
    <mergeCell ref="G53:I53"/>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75" r:id="rId1"/>
  <headerFooter alignWithMargins="0">
    <oddHeader>&amp;LMariano Fdez. Enguita&amp;CLA JORNADA ESCOLAR&amp;RHoja de cálculo</oddHeader>
    <oddFooter>&amp;CEsta hoja de cálculo permite simular y comparar los resultados de la decisión colectiva y la elección individual de jornada en un centro.
Sólo se pueden modificar los valores de entrada, en las celdas de color amarillo</oddFooter>
  </headerFooter>
  <ignoredErrors>
    <ignoredError sqref="D30:E30 H30:I30 N30:O30 N48:O48 H48:I48 D48:E48 N66:O66 H66:I66 D66:E66" formula="1"/>
  </ignoredErrors>
</worksheet>
</file>

<file path=xl/worksheets/sheet3.xml><?xml version="1.0" encoding="utf-8"?>
<worksheet xmlns="http://schemas.openxmlformats.org/spreadsheetml/2006/main" xmlns:r="http://schemas.openxmlformats.org/officeDocument/2006/relationships">
  <dimension ref="A1:AC90"/>
  <sheetViews>
    <sheetView workbookViewId="0" topLeftCell="A1">
      <selection activeCell="A15" sqref="A15"/>
    </sheetView>
  </sheetViews>
  <sheetFormatPr defaultColWidth="11.421875" defaultRowHeight="12.75"/>
  <cols>
    <col min="1" max="1" width="10.421875" style="0" customWidth="1"/>
    <col min="2" max="12" width="5.7109375" style="0" customWidth="1"/>
    <col min="13" max="13" width="5.7109375" style="2" customWidth="1"/>
    <col min="14" max="15" width="5.7109375" style="0" customWidth="1"/>
    <col min="16" max="16" width="5.7109375" style="2" customWidth="1"/>
    <col min="17" max="19" width="5.7109375" style="0" customWidth="1"/>
    <col min="20" max="21" width="4.7109375" style="0" customWidth="1"/>
    <col min="22" max="22" width="4.7109375" style="2" customWidth="1"/>
    <col min="23" max="25" width="4.7109375" style="0" customWidth="1"/>
    <col min="26" max="26" width="4.7109375" style="2" customWidth="1"/>
    <col min="27" max="28" width="4.7109375" style="0" customWidth="1"/>
  </cols>
  <sheetData>
    <row r="1" spans="1:21" s="2" customFormat="1" ht="12.75" customHeight="1">
      <c r="A1" s="26" t="s">
        <v>147</v>
      </c>
      <c r="B1" s="24"/>
      <c r="C1" s="24"/>
      <c r="D1" s="24"/>
      <c r="E1" s="24"/>
      <c r="F1" s="24"/>
      <c r="G1" s="24"/>
      <c r="H1" s="24"/>
      <c r="I1" s="24"/>
      <c r="J1" s="24"/>
      <c r="K1" s="24"/>
      <c r="L1" s="24"/>
      <c r="M1" s="24"/>
      <c r="N1" s="24"/>
      <c r="P1" s="88" t="s">
        <v>143</v>
      </c>
      <c r="Q1" s="88"/>
      <c r="R1" s="88"/>
      <c r="S1" s="88"/>
      <c r="T1" s="88"/>
      <c r="U1" s="88"/>
    </row>
    <row r="2" spans="1:28" ht="27" customHeight="1">
      <c r="A2" t="s">
        <v>11</v>
      </c>
      <c r="C2" t="s">
        <v>12</v>
      </c>
      <c r="H2" s="86" t="s">
        <v>61</v>
      </c>
      <c r="I2" s="86"/>
      <c r="J2" s="86" t="s">
        <v>20</v>
      </c>
      <c r="K2" s="87"/>
      <c r="L2" s="86" t="s">
        <v>19</v>
      </c>
      <c r="M2" s="86"/>
      <c r="O2" s="2"/>
      <c r="P2" s="88"/>
      <c r="Q2" s="88"/>
      <c r="R2" s="88"/>
      <c r="S2" s="88"/>
      <c r="T2" s="88"/>
      <c r="U2" s="88"/>
      <c r="V2"/>
      <c r="X2" s="2"/>
      <c r="Z2"/>
      <c r="AB2" s="2"/>
    </row>
    <row r="3" spans="3:28" ht="12.75">
      <c r="C3" s="33" t="s">
        <v>8</v>
      </c>
      <c r="D3" s="33" t="s">
        <v>10</v>
      </c>
      <c r="E3" s="33" t="s">
        <v>58</v>
      </c>
      <c r="F3" s="33" t="s">
        <v>126</v>
      </c>
      <c r="G3" s="33" t="s">
        <v>9</v>
      </c>
      <c r="H3" t="s">
        <v>16</v>
      </c>
      <c r="I3" t="s">
        <v>17</v>
      </c>
      <c r="J3" t="s">
        <v>16</v>
      </c>
      <c r="K3" t="s">
        <v>17</v>
      </c>
      <c r="L3" t="s">
        <v>16</v>
      </c>
      <c r="M3" t="s">
        <v>17</v>
      </c>
      <c r="N3" t="s">
        <v>15</v>
      </c>
      <c r="O3" s="2"/>
      <c r="P3" s="52"/>
      <c r="Q3" s="52"/>
      <c r="R3" s="52"/>
      <c r="S3" s="52" t="s">
        <v>142</v>
      </c>
      <c r="T3" s="52" t="s">
        <v>23</v>
      </c>
      <c r="U3" s="52" t="s">
        <v>24</v>
      </c>
      <c r="V3"/>
      <c r="X3" s="2"/>
      <c r="Z3"/>
      <c r="AB3" s="2"/>
    </row>
    <row r="4" spans="1:28" ht="12.75">
      <c r="A4" t="s">
        <v>0</v>
      </c>
      <c r="B4" s="2" t="s">
        <v>138</v>
      </c>
      <c r="C4" s="2">
        <v>20</v>
      </c>
      <c r="D4" s="42">
        <v>2</v>
      </c>
      <c r="E4" s="2">
        <f>C4*D4</f>
        <v>40</v>
      </c>
      <c r="F4" s="42">
        <v>0</v>
      </c>
      <c r="G4" s="2">
        <f>E4+F4</f>
        <v>40</v>
      </c>
      <c r="H4" s="72">
        <f>I4/G4*100</f>
        <v>80</v>
      </c>
      <c r="I4" s="71">
        <v>32</v>
      </c>
      <c r="J4" s="72">
        <f>K4/G4*100</f>
        <v>27.500000000000004</v>
      </c>
      <c r="K4" s="42">
        <v>11</v>
      </c>
      <c r="L4">
        <f>100-J4</f>
        <v>72.5</v>
      </c>
      <c r="M4">
        <f>I4-K4</f>
        <v>21</v>
      </c>
      <c r="N4" s="4">
        <f aca="true" t="shared" si="0" ref="N4:N13">K4-M4</f>
        <v>-10</v>
      </c>
      <c r="O4" s="2"/>
      <c r="P4" s="52"/>
      <c r="Q4" s="52"/>
      <c r="R4" s="52"/>
      <c r="S4" s="52"/>
      <c r="T4" s="52"/>
      <c r="U4" s="52"/>
      <c r="V4"/>
      <c r="X4" s="2"/>
      <c r="Z4"/>
      <c r="AB4" s="2"/>
    </row>
    <row r="5" spans="2:28" ht="12.75">
      <c r="B5" s="2" t="s">
        <v>139</v>
      </c>
      <c r="C5" s="2">
        <v>25</v>
      </c>
      <c r="D5" s="2">
        <f>$D$4</f>
        <v>2</v>
      </c>
      <c r="E5" s="2">
        <f aca="true" t="shared" si="1" ref="E5:E12">C5*D5</f>
        <v>50</v>
      </c>
      <c r="F5" s="42">
        <v>0</v>
      </c>
      <c r="G5" s="2">
        <f aca="true" t="shared" si="2" ref="G5:G12">E5+F5</f>
        <v>50</v>
      </c>
      <c r="H5" s="72">
        <f aca="true" t="shared" si="3" ref="H5:H13">I5/G5*100</f>
        <v>84</v>
      </c>
      <c r="I5" s="71">
        <v>42</v>
      </c>
      <c r="J5" s="72">
        <f aca="true" t="shared" si="4" ref="J5:J13">K5/G5*100</f>
        <v>28.000000000000004</v>
      </c>
      <c r="K5" s="42">
        <v>14</v>
      </c>
      <c r="L5">
        <f aca="true" t="shared" si="5" ref="L5:L12">100-J5</f>
        <v>72</v>
      </c>
      <c r="M5">
        <f aca="true" t="shared" si="6" ref="M5:M12">I5-K5</f>
        <v>28</v>
      </c>
      <c r="N5" s="4">
        <f t="shared" si="0"/>
        <v>-14</v>
      </c>
      <c r="O5" s="2"/>
      <c r="P5" s="52" t="s">
        <v>135</v>
      </c>
      <c r="Q5" s="52"/>
      <c r="R5" s="52"/>
      <c r="S5" s="53">
        <f>D29</f>
        <v>50.69124423963134</v>
      </c>
      <c r="T5" s="53">
        <f>D47</f>
        <v>50.68181818181819</v>
      </c>
      <c r="U5" s="53">
        <f>D65</f>
        <v>25</v>
      </c>
      <c r="V5"/>
      <c r="X5" s="2"/>
      <c r="Z5"/>
      <c r="AB5" s="2"/>
    </row>
    <row r="6" spans="2:28" ht="12.75">
      <c r="B6" t="s">
        <v>140</v>
      </c>
      <c r="C6" s="2">
        <v>25</v>
      </c>
      <c r="D6" s="2">
        <f>$D$4</f>
        <v>2</v>
      </c>
      <c r="E6" s="2">
        <f t="shared" si="1"/>
        <v>50</v>
      </c>
      <c r="F6" s="42">
        <v>0</v>
      </c>
      <c r="G6" s="2">
        <f t="shared" si="2"/>
        <v>50</v>
      </c>
      <c r="H6" s="72">
        <f t="shared" si="3"/>
        <v>66</v>
      </c>
      <c r="I6" s="71">
        <v>33</v>
      </c>
      <c r="J6" s="72">
        <f t="shared" si="4"/>
        <v>30</v>
      </c>
      <c r="K6" s="42">
        <v>15</v>
      </c>
      <c r="L6">
        <f t="shared" si="5"/>
        <v>70</v>
      </c>
      <c r="M6">
        <f t="shared" si="6"/>
        <v>18</v>
      </c>
      <c r="N6" s="4">
        <f t="shared" si="0"/>
        <v>-3</v>
      </c>
      <c r="O6" s="2"/>
      <c r="P6" s="52"/>
      <c r="Q6" s="52"/>
      <c r="R6" s="52"/>
      <c r="S6" s="53"/>
      <c r="T6" s="53"/>
      <c r="U6" s="53"/>
      <c r="V6"/>
      <c r="X6" s="2"/>
      <c r="Z6"/>
      <c r="AB6" s="2"/>
    </row>
    <row r="7" spans="1:28" ht="12.75">
      <c r="A7" t="s">
        <v>4</v>
      </c>
      <c r="B7" t="s">
        <v>1</v>
      </c>
      <c r="C7" s="2">
        <v>25</v>
      </c>
      <c r="D7" s="42">
        <v>2</v>
      </c>
      <c r="E7" s="2">
        <f t="shared" si="1"/>
        <v>50</v>
      </c>
      <c r="F7" s="42">
        <v>0</v>
      </c>
      <c r="G7" s="2">
        <f t="shared" si="2"/>
        <v>50</v>
      </c>
      <c r="H7" s="72">
        <f t="shared" si="3"/>
        <v>57.99999999999999</v>
      </c>
      <c r="I7" s="71">
        <v>29</v>
      </c>
      <c r="J7" s="72">
        <f t="shared" si="4"/>
        <v>40</v>
      </c>
      <c r="K7" s="42">
        <v>20</v>
      </c>
      <c r="L7">
        <f t="shared" si="5"/>
        <v>60</v>
      </c>
      <c r="M7">
        <f t="shared" si="6"/>
        <v>9</v>
      </c>
      <c r="N7" s="4">
        <f t="shared" si="0"/>
        <v>11</v>
      </c>
      <c r="O7" s="2"/>
      <c r="P7" s="52" t="s">
        <v>136</v>
      </c>
      <c r="Q7" s="52"/>
      <c r="R7" s="52"/>
      <c r="S7" s="53">
        <f>H29</f>
        <v>49.30875576036866</v>
      </c>
      <c r="T7" s="53">
        <f>H47</f>
        <v>49.31818181818181</v>
      </c>
      <c r="U7" s="53">
        <f>H65</f>
        <v>75.68181818181819</v>
      </c>
      <c r="V7"/>
      <c r="X7" s="2"/>
      <c r="Z7"/>
      <c r="AB7" s="2"/>
    </row>
    <row r="8" spans="2:28" ht="12.75">
      <c r="B8" t="s">
        <v>2</v>
      </c>
      <c r="C8" s="2">
        <v>25</v>
      </c>
      <c r="D8" s="2">
        <f>$D$7</f>
        <v>2</v>
      </c>
      <c r="E8" s="2">
        <f t="shared" si="1"/>
        <v>50</v>
      </c>
      <c r="F8" s="42">
        <v>0</v>
      </c>
      <c r="G8" s="2">
        <f t="shared" si="2"/>
        <v>50</v>
      </c>
      <c r="H8" s="72">
        <f t="shared" si="3"/>
        <v>52</v>
      </c>
      <c r="I8" s="71">
        <v>26</v>
      </c>
      <c r="J8" s="72">
        <f t="shared" si="4"/>
        <v>28.000000000000004</v>
      </c>
      <c r="K8" s="42">
        <v>14</v>
      </c>
      <c r="L8">
        <f t="shared" si="5"/>
        <v>72</v>
      </c>
      <c r="M8">
        <f t="shared" si="6"/>
        <v>12</v>
      </c>
      <c r="N8" s="4">
        <f t="shared" si="0"/>
        <v>2</v>
      </c>
      <c r="O8" s="2"/>
      <c r="P8" s="52"/>
      <c r="Q8" s="52"/>
      <c r="R8" s="52"/>
      <c r="S8" s="53"/>
      <c r="T8" s="53"/>
      <c r="U8" s="53"/>
      <c r="V8"/>
      <c r="X8" s="2"/>
      <c r="Z8"/>
      <c r="AB8" s="2"/>
    </row>
    <row r="9" spans="2:28" ht="12.75">
      <c r="B9" t="s">
        <v>3</v>
      </c>
      <c r="C9" s="2">
        <v>25</v>
      </c>
      <c r="D9" s="2">
        <f>$D$7</f>
        <v>2</v>
      </c>
      <c r="E9" s="2">
        <f t="shared" si="1"/>
        <v>50</v>
      </c>
      <c r="F9" s="42">
        <v>0</v>
      </c>
      <c r="G9" s="2">
        <f t="shared" si="2"/>
        <v>50</v>
      </c>
      <c r="H9" s="72">
        <f t="shared" si="3"/>
        <v>44</v>
      </c>
      <c r="I9" s="71">
        <v>22</v>
      </c>
      <c r="J9" s="72">
        <f t="shared" si="4"/>
        <v>22</v>
      </c>
      <c r="K9" s="42">
        <v>11</v>
      </c>
      <c r="L9">
        <f t="shared" si="5"/>
        <v>78</v>
      </c>
      <c r="M9">
        <f t="shared" si="6"/>
        <v>11</v>
      </c>
      <c r="N9" s="4">
        <f t="shared" si="0"/>
        <v>0</v>
      </c>
      <c r="O9" s="2"/>
      <c r="P9" s="52" t="s">
        <v>137</v>
      </c>
      <c r="Q9" s="52"/>
      <c r="R9" s="52"/>
      <c r="S9" s="53">
        <f>N29</f>
        <v>49.30875576036866</v>
      </c>
      <c r="T9" s="53">
        <f>N47</f>
        <v>49.31818181818181</v>
      </c>
      <c r="U9" s="53">
        <f>N65</f>
        <v>75.68181818181819</v>
      </c>
      <c r="V9"/>
      <c r="X9" s="2"/>
      <c r="Z9"/>
      <c r="AB9" s="2"/>
    </row>
    <row r="10" spans="2:28" ht="12.75">
      <c r="B10" t="s">
        <v>5</v>
      </c>
      <c r="C10" s="2">
        <v>25</v>
      </c>
      <c r="D10" s="2">
        <f>$D$7</f>
        <v>2</v>
      </c>
      <c r="E10" s="2">
        <f t="shared" si="1"/>
        <v>50</v>
      </c>
      <c r="F10" s="42">
        <v>0</v>
      </c>
      <c r="G10" s="2">
        <f t="shared" si="2"/>
        <v>50</v>
      </c>
      <c r="H10" s="72">
        <f t="shared" si="3"/>
        <v>32</v>
      </c>
      <c r="I10" s="71">
        <v>16</v>
      </c>
      <c r="J10" s="72">
        <f t="shared" si="4"/>
        <v>26</v>
      </c>
      <c r="K10" s="42">
        <v>13</v>
      </c>
      <c r="L10">
        <f t="shared" si="5"/>
        <v>74</v>
      </c>
      <c r="M10">
        <f t="shared" si="6"/>
        <v>3</v>
      </c>
      <c r="N10" s="4">
        <f t="shared" si="0"/>
        <v>10</v>
      </c>
      <c r="O10" s="2"/>
      <c r="P10" s="52"/>
      <c r="Q10" s="52"/>
      <c r="R10" s="52"/>
      <c r="S10" s="53"/>
      <c r="T10" s="53"/>
      <c r="U10" s="53"/>
      <c r="V10"/>
      <c r="X10" s="2"/>
      <c r="Z10"/>
      <c r="AB10" s="2"/>
    </row>
    <row r="11" spans="2:28" ht="12.75">
      <c r="B11" t="s">
        <v>6</v>
      </c>
      <c r="C11" s="2">
        <v>25</v>
      </c>
      <c r="D11" s="2">
        <f>$D$7</f>
        <v>2</v>
      </c>
      <c r="E11" s="2">
        <f t="shared" si="1"/>
        <v>50</v>
      </c>
      <c r="F11" s="42">
        <v>0</v>
      </c>
      <c r="G11" s="2">
        <f t="shared" si="2"/>
        <v>50</v>
      </c>
      <c r="H11" s="72">
        <f t="shared" si="3"/>
        <v>22</v>
      </c>
      <c r="I11" s="71">
        <v>11</v>
      </c>
      <c r="J11" s="72">
        <f t="shared" si="4"/>
        <v>18</v>
      </c>
      <c r="K11" s="42">
        <v>9</v>
      </c>
      <c r="L11">
        <f t="shared" si="5"/>
        <v>82</v>
      </c>
      <c r="M11">
        <f t="shared" si="6"/>
        <v>2</v>
      </c>
      <c r="N11" s="4">
        <f t="shared" si="0"/>
        <v>7</v>
      </c>
      <c r="O11" s="2"/>
      <c r="P11" s="54" t="s">
        <v>146</v>
      </c>
      <c r="Q11" s="54"/>
      <c r="R11" s="54"/>
      <c r="S11" s="55">
        <f>R84</f>
        <v>75.9090909090909</v>
      </c>
      <c r="T11" s="55">
        <f>L84</f>
        <v>89.77272727272727</v>
      </c>
      <c r="U11" s="55">
        <f>G84</f>
        <v>78.4090909090909</v>
      </c>
      <c r="V11"/>
      <c r="X11" s="2"/>
      <c r="Z11"/>
      <c r="AB11" s="2"/>
    </row>
    <row r="12" spans="2:28" ht="12.75">
      <c r="B12" t="s">
        <v>7</v>
      </c>
      <c r="C12" s="2">
        <v>25</v>
      </c>
      <c r="D12" s="2">
        <f>$D$7</f>
        <v>2</v>
      </c>
      <c r="E12" s="2">
        <f t="shared" si="1"/>
        <v>50</v>
      </c>
      <c r="F12" s="42">
        <v>0</v>
      </c>
      <c r="G12" s="2">
        <f t="shared" si="2"/>
        <v>50</v>
      </c>
      <c r="H12" s="72">
        <f t="shared" si="3"/>
        <v>12</v>
      </c>
      <c r="I12" s="71">
        <v>6</v>
      </c>
      <c r="J12" s="72">
        <f t="shared" si="4"/>
        <v>6</v>
      </c>
      <c r="K12" s="42">
        <v>3</v>
      </c>
      <c r="L12">
        <f t="shared" si="5"/>
        <v>94</v>
      </c>
      <c r="M12">
        <f t="shared" si="6"/>
        <v>3</v>
      </c>
      <c r="N12" s="4">
        <f t="shared" si="0"/>
        <v>0</v>
      </c>
      <c r="O12" s="2"/>
      <c r="P12" s="52"/>
      <c r="Q12" s="52"/>
      <c r="R12" s="52"/>
      <c r="S12" s="53"/>
      <c r="T12" s="53"/>
      <c r="U12" s="53"/>
      <c r="V12"/>
      <c r="X12" s="2"/>
      <c r="Z12"/>
      <c r="AB12" s="2"/>
    </row>
    <row r="13" spans="1:28" ht="12.75">
      <c r="A13" t="s">
        <v>13</v>
      </c>
      <c r="E13">
        <f>SUM(E4:E12)</f>
        <v>440</v>
      </c>
      <c r="G13">
        <f>SUM(G4:G12)</f>
        <v>440</v>
      </c>
      <c r="H13" s="72">
        <f t="shared" si="3"/>
        <v>49.31818181818181</v>
      </c>
      <c r="I13">
        <f>SUM(I4:I12)</f>
        <v>217</v>
      </c>
      <c r="J13" s="72">
        <f t="shared" si="4"/>
        <v>25</v>
      </c>
      <c r="K13">
        <f>SUM(K4:K12)</f>
        <v>110</v>
      </c>
      <c r="M13">
        <f>SUM(M4:M12)</f>
        <v>107</v>
      </c>
      <c r="N13" s="10">
        <f t="shared" si="0"/>
        <v>3</v>
      </c>
      <c r="O13" s="2"/>
      <c r="P13"/>
      <c r="R13" s="2"/>
      <c r="V13"/>
      <c r="X13" s="2"/>
      <c r="Z13"/>
      <c r="AB13" s="2"/>
    </row>
    <row r="14" spans="13:28" ht="12.75">
      <c r="M14"/>
      <c r="N14" s="10"/>
      <c r="O14" s="2"/>
      <c r="P14"/>
      <c r="R14" s="2"/>
      <c r="V14"/>
      <c r="X14" s="2"/>
      <c r="Z14"/>
      <c r="AB14" s="2"/>
    </row>
    <row r="15" spans="1:15" s="15" customFormat="1" ht="12.75">
      <c r="A15" s="26" t="s">
        <v>148</v>
      </c>
      <c r="B15" s="27"/>
      <c r="C15" s="27"/>
      <c r="D15" s="27"/>
      <c r="E15" s="27"/>
      <c r="F15" s="27"/>
      <c r="G15" s="27"/>
      <c r="H15" s="27"/>
      <c r="I15" s="27"/>
      <c r="J15" s="27"/>
      <c r="K15" s="27"/>
      <c r="L15" s="27"/>
      <c r="M15" s="27"/>
      <c r="N15" s="27"/>
      <c r="O15" s="27"/>
    </row>
    <row r="16" spans="1:15" s="15" customFormat="1" ht="12.75">
      <c r="A16" s="26" t="s">
        <v>150</v>
      </c>
      <c r="B16" s="27"/>
      <c r="C16" s="27"/>
      <c r="D16" s="27"/>
      <c r="E16" s="27"/>
      <c r="F16" s="27"/>
      <c r="G16" s="27"/>
      <c r="H16" s="27"/>
      <c r="I16" s="27"/>
      <c r="J16" s="27"/>
      <c r="K16" s="27"/>
      <c r="L16" s="27"/>
      <c r="M16" s="27"/>
      <c r="N16" s="27"/>
      <c r="O16" s="27"/>
    </row>
    <row r="17" spans="3:28" ht="28.5" customHeight="1">
      <c r="C17" s="89" t="s">
        <v>59</v>
      </c>
      <c r="D17" s="86"/>
      <c r="E17" s="86"/>
      <c r="F17" s="6"/>
      <c r="G17" s="89" t="s">
        <v>18</v>
      </c>
      <c r="H17" s="86"/>
      <c r="I17" s="86"/>
      <c r="J17" s="6"/>
      <c r="K17" s="89" t="s">
        <v>25</v>
      </c>
      <c r="L17" s="86"/>
      <c r="M17" s="86"/>
      <c r="N17" s="86"/>
      <c r="O17" s="6"/>
      <c r="P17" s="90"/>
      <c r="Q17" s="91"/>
      <c r="R17" s="91"/>
      <c r="S17" s="91"/>
      <c r="V17"/>
      <c r="X17" s="2"/>
      <c r="Z17"/>
      <c r="AB17" s="2"/>
    </row>
    <row r="18" spans="1:27" ht="18">
      <c r="A18" t="s">
        <v>11</v>
      </c>
      <c r="C18" s="35" t="s">
        <v>64</v>
      </c>
      <c r="D18" s="47" t="s">
        <v>128</v>
      </c>
      <c r="E18" s="47" t="s">
        <v>127</v>
      </c>
      <c r="F18" s="5"/>
      <c r="G18" s="35" t="s">
        <v>64</v>
      </c>
      <c r="H18" s="47" t="s">
        <v>128</v>
      </c>
      <c r="I18" s="47" t="s">
        <v>127</v>
      </c>
      <c r="J18" s="5"/>
      <c r="K18" t="s">
        <v>62</v>
      </c>
      <c r="L18" t="s">
        <v>63</v>
      </c>
      <c r="M18" s="35" t="s">
        <v>64</v>
      </c>
      <c r="N18" s="47" t="s">
        <v>128</v>
      </c>
      <c r="O18" s="47" t="s">
        <v>127</v>
      </c>
      <c r="Q18" s="8"/>
      <c r="R18" s="8"/>
      <c r="S18" s="2"/>
      <c r="V18"/>
      <c r="W18" s="2"/>
      <c r="Z18"/>
      <c r="AA18" s="2"/>
    </row>
    <row r="19" spans="1:27" ht="12.75">
      <c r="A19" t="s">
        <v>0</v>
      </c>
      <c r="B19" s="2" t="s">
        <v>138</v>
      </c>
      <c r="C19" s="35" t="str">
        <f>IF(N4&gt;0,"C","P")</f>
        <v>P</v>
      </c>
      <c r="D19">
        <f aca="true" t="shared" si="7" ref="D19:D28">IF(C19="C",$K4,$M4)</f>
        <v>21</v>
      </c>
      <c r="E19">
        <f aca="true" t="shared" si="8" ref="E19:E28">IF(C19="C",$M4,$K4)</f>
        <v>11</v>
      </c>
      <c r="G19" s="35" t="str">
        <f>IF(K4&gt;G4/2,"C","P")</f>
        <v>P</v>
      </c>
      <c r="H19">
        <f aca="true" t="shared" si="9" ref="H19:H28">IF(G19="C",$K4,$M4)</f>
        <v>21</v>
      </c>
      <c r="I19">
        <f aca="true" t="shared" si="10" ref="I19:I28">IF(G19="C",$M4,$K4)</f>
        <v>11</v>
      </c>
      <c r="K19" s="41">
        <v>0.67</v>
      </c>
      <c r="L19" s="41">
        <v>0.67</v>
      </c>
      <c r="M19" s="35" t="str">
        <f aca="true" t="shared" si="11" ref="M19:M28">IF(AND(H4&gt;=K19*100,J4&gt;=L19*100),"C","P")</f>
        <v>P</v>
      </c>
      <c r="N19">
        <f aca="true" t="shared" si="12" ref="N19:N28">IF(M19="C",$K4,$M4)</f>
        <v>21</v>
      </c>
      <c r="O19">
        <f aca="true" t="shared" si="13" ref="O19:O28">IF(M19="C",$M4,$K4)</f>
        <v>11</v>
      </c>
      <c r="Q19" s="2"/>
      <c r="R19" s="2"/>
      <c r="S19" s="2"/>
      <c r="V19"/>
      <c r="W19" s="2"/>
      <c r="Z19"/>
      <c r="AA19" s="2"/>
    </row>
    <row r="20" spans="2:27" ht="12.75">
      <c r="B20" s="2" t="s">
        <v>139</v>
      </c>
      <c r="C20" s="35" t="str">
        <f aca="true" t="shared" si="14" ref="C20:C28">IF(N5&gt;0,"C","P")</f>
        <v>P</v>
      </c>
      <c r="D20">
        <f t="shared" si="7"/>
        <v>28</v>
      </c>
      <c r="E20">
        <f t="shared" si="8"/>
        <v>14</v>
      </c>
      <c r="G20" s="35" t="str">
        <f aca="true" t="shared" si="15" ref="G20:G27">IF(K5&gt;G5/2,"C","P")</f>
        <v>P</v>
      </c>
      <c r="H20">
        <f t="shared" si="9"/>
        <v>28</v>
      </c>
      <c r="I20">
        <f t="shared" si="10"/>
        <v>14</v>
      </c>
      <c r="K20" s="13">
        <f>K$19</f>
        <v>0.67</v>
      </c>
      <c r="L20" s="13">
        <f>L$19</f>
        <v>0.67</v>
      </c>
      <c r="M20" s="35" t="str">
        <f t="shared" si="11"/>
        <v>P</v>
      </c>
      <c r="N20">
        <f t="shared" si="12"/>
        <v>28</v>
      </c>
      <c r="O20">
        <f t="shared" si="13"/>
        <v>14</v>
      </c>
      <c r="Q20" s="2"/>
      <c r="R20" s="2"/>
      <c r="S20" s="2"/>
      <c r="V20"/>
      <c r="W20" s="2"/>
      <c r="Z20"/>
      <c r="AA20" s="2"/>
    </row>
    <row r="21" spans="2:27" ht="12.75">
      <c r="B21" t="s">
        <v>140</v>
      </c>
      <c r="C21" s="35" t="str">
        <f t="shared" si="14"/>
        <v>P</v>
      </c>
      <c r="D21">
        <f t="shared" si="7"/>
        <v>18</v>
      </c>
      <c r="E21">
        <f t="shared" si="8"/>
        <v>15</v>
      </c>
      <c r="G21" s="35" t="str">
        <f t="shared" si="15"/>
        <v>P</v>
      </c>
      <c r="H21">
        <f t="shared" si="9"/>
        <v>18</v>
      </c>
      <c r="I21">
        <f t="shared" si="10"/>
        <v>15</v>
      </c>
      <c r="K21" s="13">
        <f aca="true" t="shared" si="16" ref="K21:L28">K$19</f>
        <v>0.67</v>
      </c>
      <c r="L21" s="13">
        <f t="shared" si="16"/>
        <v>0.67</v>
      </c>
      <c r="M21" s="35" t="str">
        <f t="shared" si="11"/>
        <v>P</v>
      </c>
      <c r="N21">
        <f t="shared" si="12"/>
        <v>18</v>
      </c>
      <c r="O21">
        <f t="shared" si="13"/>
        <v>15</v>
      </c>
      <c r="Q21" s="2"/>
      <c r="R21" s="2"/>
      <c r="S21" s="2"/>
      <c r="V21"/>
      <c r="W21" s="2"/>
      <c r="Z21"/>
      <c r="AA21" s="2"/>
    </row>
    <row r="22" spans="1:27" ht="12.75">
      <c r="A22" t="s">
        <v>4</v>
      </c>
      <c r="B22" t="s">
        <v>1</v>
      </c>
      <c r="C22" s="35" t="str">
        <f t="shared" si="14"/>
        <v>C</v>
      </c>
      <c r="D22">
        <f t="shared" si="7"/>
        <v>20</v>
      </c>
      <c r="E22">
        <f t="shared" si="8"/>
        <v>9</v>
      </c>
      <c r="G22" s="35" t="str">
        <f t="shared" si="15"/>
        <v>P</v>
      </c>
      <c r="H22">
        <f t="shared" si="9"/>
        <v>9</v>
      </c>
      <c r="I22">
        <f t="shared" si="10"/>
        <v>20</v>
      </c>
      <c r="K22" s="13">
        <f t="shared" si="16"/>
        <v>0.67</v>
      </c>
      <c r="L22" s="13">
        <f t="shared" si="16"/>
        <v>0.67</v>
      </c>
      <c r="M22" s="35" t="str">
        <f t="shared" si="11"/>
        <v>P</v>
      </c>
      <c r="N22">
        <f t="shared" si="12"/>
        <v>9</v>
      </c>
      <c r="O22">
        <f t="shared" si="13"/>
        <v>20</v>
      </c>
      <c r="Q22" s="2"/>
      <c r="R22" s="2"/>
      <c r="S22" s="2"/>
      <c r="V22"/>
      <c r="W22" s="2"/>
      <c r="Z22"/>
      <c r="AA22" s="2"/>
    </row>
    <row r="23" spans="2:27" ht="12.75">
      <c r="B23" t="s">
        <v>2</v>
      </c>
      <c r="C23" s="35" t="str">
        <f t="shared" si="14"/>
        <v>C</v>
      </c>
      <c r="D23">
        <f t="shared" si="7"/>
        <v>14</v>
      </c>
      <c r="E23">
        <f t="shared" si="8"/>
        <v>12</v>
      </c>
      <c r="G23" s="35" t="str">
        <f t="shared" si="15"/>
        <v>P</v>
      </c>
      <c r="H23">
        <f t="shared" si="9"/>
        <v>12</v>
      </c>
      <c r="I23">
        <f t="shared" si="10"/>
        <v>14</v>
      </c>
      <c r="K23" s="13">
        <f t="shared" si="16"/>
        <v>0.67</v>
      </c>
      <c r="L23" s="13">
        <f t="shared" si="16"/>
        <v>0.67</v>
      </c>
      <c r="M23" s="35" t="str">
        <f t="shared" si="11"/>
        <v>P</v>
      </c>
      <c r="N23">
        <f t="shared" si="12"/>
        <v>12</v>
      </c>
      <c r="O23">
        <f t="shared" si="13"/>
        <v>14</v>
      </c>
      <c r="Q23" s="2"/>
      <c r="R23" s="2"/>
      <c r="S23" s="2"/>
      <c r="V23"/>
      <c r="W23" s="2"/>
      <c r="Z23"/>
      <c r="AA23" s="2"/>
    </row>
    <row r="24" spans="2:27" ht="12.75">
      <c r="B24" t="s">
        <v>3</v>
      </c>
      <c r="C24" s="35" t="str">
        <f t="shared" si="14"/>
        <v>P</v>
      </c>
      <c r="D24">
        <f t="shared" si="7"/>
        <v>11</v>
      </c>
      <c r="E24">
        <f t="shared" si="8"/>
        <v>11</v>
      </c>
      <c r="G24" s="35" t="str">
        <f t="shared" si="15"/>
        <v>P</v>
      </c>
      <c r="H24">
        <f t="shared" si="9"/>
        <v>11</v>
      </c>
      <c r="I24">
        <f t="shared" si="10"/>
        <v>11</v>
      </c>
      <c r="K24" s="13">
        <f t="shared" si="16"/>
        <v>0.67</v>
      </c>
      <c r="L24" s="13">
        <f t="shared" si="16"/>
        <v>0.67</v>
      </c>
      <c r="M24" s="35" t="str">
        <f t="shared" si="11"/>
        <v>P</v>
      </c>
      <c r="N24">
        <f t="shared" si="12"/>
        <v>11</v>
      </c>
      <c r="O24">
        <f t="shared" si="13"/>
        <v>11</v>
      </c>
      <c r="Q24" s="2"/>
      <c r="R24" s="2"/>
      <c r="S24" s="2"/>
      <c r="V24"/>
      <c r="W24" s="2"/>
      <c r="Z24"/>
      <c r="AA24" s="2"/>
    </row>
    <row r="25" spans="2:27" ht="12.75">
      <c r="B25" t="s">
        <v>5</v>
      </c>
      <c r="C25" s="35" t="str">
        <f t="shared" si="14"/>
        <v>C</v>
      </c>
      <c r="D25">
        <f t="shared" si="7"/>
        <v>13</v>
      </c>
      <c r="E25">
        <f t="shared" si="8"/>
        <v>3</v>
      </c>
      <c r="G25" s="35" t="str">
        <f t="shared" si="15"/>
        <v>P</v>
      </c>
      <c r="H25">
        <f t="shared" si="9"/>
        <v>3</v>
      </c>
      <c r="I25">
        <f t="shared" si="10"/>
        <v>13</v>
      </c>
      <c r="K25" s="13">
        <f t="shared" si="16"/>
        <v>0.67</v>
      </c>
      <c r="L25" s="13">
        <f t="shared" si="16"/>
        <v>0.67</v>
      </c>
      <c r="M25" s="35" t="str">
        <f t="shared" si="11"/>
        <v>P</v>
      </c>
      <c r="N25">
        <f t="shared" si="12"/>
        <v>3</v>
      </c>
      <c r="O25">
        <f t="shared" si="13"/>
        <v>13</v>
      </c>
      <c r="Q25" s="2"/>
      <c r="R25" s="2"/>
      <c r="S25" s="2"/>
      <c r="V25"/>
      <c r="W25" s="2"/>
      <c r="Z25"/>
      <c r="AA25" s="2"/>
    </row>
    <row r="26" spans="2:27" ht="12.75">
      <c r="B26" t="s">
        <v>6</v>
      </c>
      <c r="C26" s="35" t="str">
        <f t="shared" si="14"/>
        <v>C</v>
      </c>
      <c r="D26">
        <f t="shared" si="7"/>
        <v>9</v>
      </c>
      <c r="E26">
        <f t="shared" si="8"/>
        <v>2</v>
      </c>
      <c r="G26" s="35" t="str">
        <f t="shared" si="15"/>
        <v>P</v>
      </c>
      <c r="H26">
        <f t="shared" si="9"/>
        <v>2</v>
      </c>
      <c r="I26">
        <f t="shared" si="10"/>
        <v>9</v>
      </c>
      <c r="K26" s="13">
        <f t="shared" si="16"/>
        <v>0.67</v>
      </c>
      <c r="L26" s="13">
        <f t="shared" si="16"/>
        <v>0.67</v>
      </c>
      <c r="M26" s="35" t="str">
        <f t="shared" si="11"/>
        <v>P</v>
      </c>
      <c r="N26">
        <f t="shared" si="12"/>
        <v>2</v>
      </c>
      <c r="O26">
        <f t="shared" si="13"/>
        <v>9</v>
      </c>
      <c r="Q26" s="2"/>
      <c r="R26" s="2"/>
      <c r="S26" s="2"/>
      <c r="V26"/>
      <c r="W26" s="2"/>
      <c r="Z26"/>
      <c r="AA26" s="2"/>
    </row>
    <row r="27" spans="2:27" ht="12.75">
      <c r="B27" t="s">
        <v>7</v>
      </c>
      <c r="C27" s="35" t="str">
        <f t="shared" si="14"/>
        <v>P</v>
      </c>
      <c r="D27">
        <f t="shared" si="7"/>
        <v>3</v>
      </c>
      <c r="E27">
        <f t="shared" si="8"/>
        <v>3</v>
      </c>
      <c r="G27" s="35" t="str">
        <f t="shared" si="15"/>
        <v>P</v>
      </c>
      <c r="H27">
        <f t="shared" si="9"/>
        <v>3</v>
      </c>
      <c r="I27">
        <f t="shared" si="10"/>
        <v>3</v>
      </c>
      <c r="K27" s="13">
        <f t="shared" si="16"/>
        <v>0.67</v>
      </c>
      <c r="L27" s="13">
        <f t="shared" si="16"/>
        <v>0.67</v>
      </c>
      <c r="M27" s="35" t="str">
        <f t="shared" si="11"/>
        <v>P</v>
      </c>
      <c r="N27">
        <f t="shared" si="12"/>
        <v>3</v>
      </c>
      <c r="O27">
        <f t="shared" si="13"/>
        <v>3</v>
      </c>
      <c r="Q27" s="2"/>
      <c r="R27" s="2"/>
      <c r="S27" s="2"/>
      <c r="V27"/>
      <c r="W27" s="2"/>
      <c r="Z27"/>
      <c r="AA27" s="2"/>
    </row>
    <row r="28" spans="1:27" s="12" customFormat="1" ht="12.75">
      <c r="A28" s="92" t="s">
        <v>145</v>
      </c>
      <c r="B28" s="12" t="s">
        <v>17</v>
      </c>
      <c r="C28" s="35" t="str">
        <f t="shared" si="14"/>
        <v>C</v>
      </c>
      <c r="D28" s="12">
        <f t="shared" si="7"/>
        <v>110</v>
      </c>
      <c r="E28" s="12">
        <f t="shared" si="8"/>
        <v>107</v>
      </c>
      <c r="G28" s="35" t="str">
        <f>IF(K13&gt;G13/2,"C","P")</f>
        <v>P</v>
      </c>
      <c r="H28" s="12">
        <f t="shared" si="9"/>
        <v>107</v>
      </c>
      <c r="I28" s="12">
        <f t="shared" si="10"/>
        <v>110</v>
      </c>
      <c r="K28" s="13">
        <f t="shared" si="16"/>
        <v>0.67</v>
      </c>
      <c r="L28" s="13">
        <f t="shared" si="16"/>
        <v>0.67</v>
      </c>
      <c r="M28" s="35" t="str">
        <f t="shared" si="11"/>
        <v>P</v>
      </c>
      <c r="N28" s="12">
        <f t="shared" si="12"/>
        <v>107</v>
      </c>
      <c r="O28" s="12">
        <f t="shared" si="13"/>
        <v>110</v>
      </c>
      <c r="P28" s="59"/>
      <c r="Q28" s="59"/>
      <c r="R28" s="59"/>
      <c r="S28" s="59"/>
      <c r="W28" s="59"/>
      <c r="AA28" s="59"/>
    </row>
    <row r="29" spans="1:27" s="9" customFormat="1" ht="12.75">
      <c r="A29" s="92"/>
      <c r="B29" s="9" t="s">
        <v>16</v>
      </c>
      <c r="C29" s="58"/>
      <c r="D29" s="69">
        <f>(D28/(D28+E28))*100</f>
        <v>50.69124423963134</v>
      </c>
      <c r="E29" s="61">
        <f>100-D29</f>
        <v>49.30875576036866</v>
      </c>
      <c r="F29" s="63"/>
      <c r="G29" s="68"/>
      <c r="H29" s="69">
        <f>(H28/(H28+I28))*100</f>
        <v>49.30875576036866</v>
      </c>
      <c r="I29" s="61">
        <f>100-H29</f>
        <v>50.69124423963134</v>
      </c>
      <c r="J29" s="63"/>
      <c r="K29" s="63"/>
      <c r="L29" s="63"/>
      <c r="M29" s="68"/>
      <c r="N29" s="69">
        <f>(N28/(N28+O28))*100</f>
        <v>49.30875576036866</v>
      </c>
      <c r="O29" s="61">
        <f>100-N29</f>
        <v>50.69124423963134</v>
      </c>
      <c r="P29" s="11"/>
      <c r="Q29" s="11"/>
      <c r="R29" s="11"/>
      <c r="S29" s="11"/>
      <c r="W29" s="11"/>
      <c r="AA29" s="11"/>
    </row>
    <row r="30" spans="1:27" ht="12.75">
      <c r="A30" s="86" t="s">
        <v>144</v>
      </c>
      <c r="B30" t="s">
        <v>17</v>
      </c>
      <c r="C30" s="50"/>
      <c r="D30">
        <f>SUM(D19:D27)</f>
        <v>137</v>
      </c>
      <c r="E30">
        <f>SUM(E19:E27)</f>
        <v>80</v>
      </c>
      <c r="G30" s="50"/>
      <c r="H30">
        <f>SUM(H19:H27)</f>
        <v>107</v>
      </c>
      <c r="I30">
        <f>SUM(I19:I27)</f>
        <v>110</v>
      </c>
      <c r="K30" s="13"/>
      <c r="L30" s="13"/>
      <c r="M30" s="50"/>
      <c r="N30">
        <f>SUM(N19:N27)</f>
        <v>107</v>
      </c>
      <c r="O30">
        <f>SUM(O19:O27)</f>
        <v>110</v>
      </c>
      <c r="Q30" s="2"/>
      <c r="R30" s="2"/>
      <c r="S30" s="2"/>
      <c r="V30"/>
      <c r="W30" s="2"/>
      <c r="Z30"/>
      <c r="AA30" s="2"/>
    </row>
    <row r="31" spans="1:15" s="59" customFormat="1" ht="12.75">
      <c r="A31" s="86"/>
      <c r="B31" s="59" t="s">
        <v>16</v>
      </c>
      <c r="C31" s="60"/>
      <c r="D31" s="61">
        <f>(D30/(D30+E30))*100</f>
        <v>63.133640552995395</v>
      </c>
      <c r="E31" s="61">
        <f>100-D31</f>
        <v>36.866359447004605</v>
      </c>
      <c r="F31" s="61"/>
      <c r="G31" s="62"/>
      <c r="H31" s="61">
        <f>(H30/(H30+I30))*100</f>
        <v>49.30875576036866</v>
      </c>
      <c r="I31" s="61">
        <f>100-H31</f>
        <v>50.69124423963134</v>
      </c>
      <c r="J31" s="61"/>
      <c r="K31" s="61"/>
      <c r="L31" s="61"/>
      <c r="M31" s="62"/>
      <c r="N31" s="61">
        <f>(N30/(N30+O30))*100</f>
        <v>49.30875576036866</v>
      </c>
      <c r="O31" s="61">
        <f>100-N31</f>
        <v>50.69124423963134</v>
      </c>
    </row>
    <row r="32" spans="1:15" s="59" customFormat="1" ht="12.75">
      <c r="A32" s="6"/>
      <c r="C32" s="60"/>
      <c r="D32" s="61"/>
      <c r="E32" s="61"/>
      <c r="F32" s="61"/>
      <c r="G32" s="62"/>
      <c r="H32" s="61"/>
      <c r="I32" s="61"/>
      <c r="J32" s="61"/>
      <c r="K32" s="61"/>
      <c r="L32" s="61"/>
      <c r="M32" s="62"/>
      <c r="N32" s="61"/>
      <c r="O32" s="61"/>
    </row>
    <row r="33" spans="1:15" s="15" customFormat="1" ht="12.75">
      <c r="A33" s="26" t="s">
        <v>148</v>
      </c>
      <c r="B33" s="27"/>
      <c r="C33" s="27"/>
      <c r="D33" s="27"/>
      <c r="E33" s="27"/>
      <c r="F33" s="27"/>
      <c r="G33" s="27"/>
      <c r="H33" s="27"/>
      <c r="I33" s="27"/>
      <c r="J33" s="27"/>
      <c r="K33" s="27"/>
      <c r="L33" s="27"/>
      <c r="M33" s="27"/>
      <c r="N33" s="27"/>
      <c r="O33" s="27"/>
    </row>
    <row r="34" spans="1:15" s="15" customFormat="1" ht="12.75">
      <c r="A34" s="26" t="s">
        <v>149</v>
      </c>
      <c r="B34" s="27"/>
      <c r="C34" s="27"/>
      <c r="D34" s="27"/>
      <c r="E34" s="27"/>
      <c r="F34" s="27"/>
      <c r="G34" s="27"/>
      <c r="H34" s="27"/>
      <c r="I34" s="27"/>
      <c r="J34" s="27"/>
      <c r="K34" s="27"/>
      <c r="L34" s="27"/>
      <c r="M34" s="27"/>
      <c r="N34" s="27"/>
      <c r="O34" s="27"/>
    </row>
    <row r="35" spans="3:28" ht="28.5" customHeight="1">
      <c r="C35" s="89" t="s">
        <v>59</v>
      </c>
      <c r="D35" s="86"/>
      <c r="E35" s="86"/>
      <c r="F35" s="6"/>
      <c r="G35" s="89" t="s">
        <v>18</v>
      </c>
      <c r="H35" s="86"/>
      <c r="I35" s="86"/>
      <c r="J35" s="6"/>
      <c r="K35" s="89" t="s">
        <v>25</v>
      </c>
      <c r="L35" s="86"/>
      <c r="M35" s="86"/>
      <c r="N35" s="86"/>
      <c r="O35" s="6"/>
      <c r="P35" s="90"/>
      <c r="Q35" s="91"/>
      <c r="R35" s="91"/>
      <c r="S35" s="91"/>
      <c r="V35"/>
      <c r="X35" s="2"/>
      <c r="Z35"/>
      <c r="AB35" s="2"/>
    </row>
    <row r="36" spans="1:27" ht="18">
      <c r="A36" t="s">
        <v>11</v>
      </c>
      <c r="C36" s="35" t="s">
        <v>64</v>
      </c>
      <c r="D36" s="47" t="s">
        <v>128</v>
      </c>
      <c r="E36" s="47" t="s">
        <v>127</v>
      </c>
      <c r="F36" s="5"/>
      <c r="G36" s="35" t="s">
        <v>64</v>
      </c>
      <c r="H36" s="47" t="s">
        <v>128</v>
      </c>
      <c r="I36" s="47" t="s">
        <v>127</v>
      </c>
      <c r="J36" s="5"/>
      <c r="K36" t="s">
        <v>62</v>
      </c>
      <c r="L36" t="s">
        <v>63</v>
      </c>
      <c r="M36" s="35" t="s">
        <v>64</v>
      </c>
      <c r="N36" s="47" t="s">
        <v>128</v>
      </c>
      <c r="O36" s="47" t="s">
        <v>127</v>
      </c>
      <c r="Q36" s="8"/>
      <c r="R36" s="8"/>
      <c r="S36" s="2"/>
      <c r="V36"/>
      <c r="W36" s="2"/>
      <c r="Z36"/>
      <c r="AA36" s="2"/>
    </row>
    <row r="37" spans="1:27" ht="12.75">
      <c r="A37" t="s">
        <v>0</v>
      </c>
      <c r="B37" s="2" t="s">
        <v>138</v>
      </c>
      <c r="C37" s="35" t="str">
        <f>C19</f>
        <v>P</v>
      </c>
      <c r="D37">
        <f aca="true" t="shared" si="17" ref="D37:D46">IF(C37="C",ROUND($K4*$G4/$I4,0),ROUND($M4*$G4/$I4,0))</f>
        <v>26</v>
      </c>
      <c r="E37">
        <f aca="true" t="shared" si="18" ref="E37:E46">$G4-D37</f>
        <v>14</v>
      </c>
      <c r="G37" s="35" t="str">
        <f>G19</f>
        <v>P</v>
      </c>
      <c r="H37">
        <f aca="true" t="shared" si="19" ref="H37:H46">IF(G37="C",ROUND($K4*$G4/$I4,0),ROUND($M4*$G4/$I4,0))</f>
        <v>26</v>
      </c>
      <c r="I37">
        <f aca="true" t="shared" si="20" ref="I37:I46">$G4-H37</f>
        <v>14</v>
      </c>
      <c r="K37" s="41">
        <v>0.6666666666666666</v>
      </c>
      <c r="L37" s="41">
        <v>0.6666666666666666</v>
      </c>
      <c r="M37" s="35" t="str">
        <f>M19</f>
        <v>P</v>
      </c>
      <c r="N37">
        <f aca="true" t="shared" si="21" ref="N37:N46">IF(M37="C",ROUND($K4*$G4/$I4,0),ROUND($M4*$G4/$I4,0))</f>
        <v>26</v>
      </c>
      <c r="O37">
        <f aca="true" t="shared" si="22" ref="O37:O46">$G4-N37</f>
        <v>14</v>
      </c>
      <c r="Q37" s="2"/>
      <c r="R37" s="2"/>
      <c r="S37" s="2"/>
      <c r="V37"/>
      <c r="W37" s="2"/>
      <c r="Z37"/>
      <c r="AA37" s="2"/>
    </row>
    <row r="38" spans="2:27" ht="12.75">
      <c r="B38" s="2" t="s">
        <v>139</v>
      </c>
      <c r="C38" s="35" t="str">
        <f aca="true" t="shared" si="23" ref="C38:C46">C20</f>
        <v>P</v>
      </c>
      <c r="D38">
        <f t="shared" si="17"/>
        <v>33</v>
      </c>
      <c r="E38">
        <f t="shared" si="18"/>
        <v>17</v>
      </c>
      <c r="G38" s="35" t="str">
        <f aca="true" t="shared" si="24" ref="G38:G46">G20</f>
        <v>P</v>
      </c>
      <c r="H38">
        <f t="shared" si="19"/>
        <v>33</v>
      </c>
      <c r="I38">
        <f t="shared" si="20"/>
        <v>17</v>
      </c>
      <c r="K38" s="13">
        <v>0.6666666666666666</v>
      </c>
      <c r="L38" s="13">
        <v>0.6666666666666666</v>
      </c>
      <c r="M38" s="35" t="str">
        <f aca="true" t="shared" si="25" ref="M38:M46">M20</f>
        <v>P</v>
      </c>
      <c r="N38">
        <f t="shared" si="21"/>
        <v>33</v>
      </c>
      <c r="O38">
        <f t="shared" si="22"/>
        <v>17</v>
      </c>
      <c r="Q38" s="2"/>
      <c r="R38" s="2"/>
      <c r="S38" s="2"/>
      <c r="V38"/>
      <c r="W38" s="2"/>
      <c r="Z38"/>
      <c r="AA38" s="2"/>
    </row>
    <row r="39" spans="2:27" ht="12.75">
      <c r="B39" t="s">
        <v>140</v>
      </c>
      <c r="C39" s="35" t="str">
        <f t="shared" si="23"/>
        <v>P</v>
      </c>
      <c r="D39">
        <f t="shared" si="17"/>
        <v>27</v>
      </c>
      <c r="E39">
        <f t="shared" si="18"/>
        <v>23</v>
      </c>
      <c r="G39" s="35" t="str">
        <f t="shared" si="24"/>
        <v>P</v>
      </c>
      <c r="H39">
        <f t="shared" si="19"/>
        <v>27</v>
      </c>
      <c r="I39">
        <f t="shared" si="20"/>
        <v>23</v>
      </c>
      <c r="K39" s="13">
        <v>0.6666666666666666</v>
      </c>
      <c r="L39" s="13">
        <v>0.6666666666666666</v>
      </c>
      <c r="M39" s="35" t="str">
        <f t="shared" si="25"/>
        <v>P</v>
      </c>
      <c r="N39">
        <f t="shared" si="21"/>
        <v>27</v>
      </c>
      <c r="O39">
        <f t="shared" si="22"/>
        <v>23</v>
      </c>
      <c r="Q39" s="2"/>
      <c r="R39" s="2"/>
      <c r="S39" s="2"/>
      <c r="V39"/>
      <c r="W39" s="2"/>
      <c r="Z39"/>
      <c r="AA39" s="2"/>
    </row>
    <row r="40" spans="1:27" ht="12.75">
      <c r="A40" t="s">
        <v>4</v>
      </c>
      <c r="B40" t="s">
        <v>1</v>
      </c>
      <c r="C40" s="35" t="str">
        <f t="shared" si="23"/>
        <v>C</v>
      </c>
      <c r="D40">
        <f t="shared" si="17"/>
        <v>34</v>
      </c>
      <c r="E40">
        <f t="shared" si="18"/>
        <v>16</v>
      </c>
      <c r="G40" s="35" t="str">
        <f t="shared" si="24"/>
        <v>P</v>
      </c>
      <c r="H40">
        <f t="shared" si="19"/>
        <v>16</v>
      </c>
      <c r="I40">
        <f t="shared" si="20"/>
        <v>34</v>
      </c>
      <c r="K40" s="13">
        <v>0.6666666666666666</v>
      </c>
      <c r="L40" s="13">
        <v>0.6666666666666666</v>
      </c>
      <c r="M40" s="35" t="str">
        <f t="shared" si="25"/>
        <v>P</v>
      </c>
      <c r="N40">
        <f t="shared" si="21"/>
        <v>16</v>
      </c>
      <c r="O40">
        <f t="shared" si="22"/>
        <v>34</v>
      </c>
      <c r="Q40" s="2"/>
      <c r="R40" s="2"/>
      <c r="S40" s="2"/>
      <c r="V40"/>
      <c r="W40" s="2"/>
      <c r="Z40"/>
      <c r="AA40" s="2"/>
    </row>
    <row r="41" spans="2:27" ht="12.75">
      <c r="B41" t="s">
        <v>2</v>
      </c>
      <c r="C41" s="35" t="str">
        <f t="shared" si="23"/>
        <v>C</v>
      </c>
      <c r="D41">
        <f t="shared" si="17"/>
        <v>27</v>
      </c>
      <c r="E41">
        <f t="shared" si="18"/>
        <v>23</v>
      </c>
      <c r="G41" s="35" t="str">
        <f t="shared" si="24"/>
        <v>P</v>
      </c>
      <c r="H41">
        <f t="shared" si="19"/>
        <v>23</v>
      </c>
      <c r="I41">
        <f t="shared" si="20"/>
        <v>27</v>
      </c>
      <c r="K41" s="13">
        <v>0.6666666666666666</v>
      </c>
      <c r="L41" s="13">
        <v>0.6666666666666666</v>
      </c>
      <c r="M41" s="35" t="str">
        <f t="shared" si="25"/>
        <v>P</v>
      </c>
      <c r="N41">
        <f t="shared" si="21"/>
        <v>23</v>
      </c>
      <c r="O41">
        <f t="shared" si="22"/>
        <v>27</v>
      </c>
      <c r="Q41" s="2"/>
      <c r="R41" s="2"/>
      <c r="S41" s="2"/>
      <c r="V41"/>
      <c r="W41" s="2"/>
      <c r="Z41"/>
      <c r="AA41" s="2"/>
    </row>
    <row r="42" spans="2:27" ht="12.75">
      <c r="B42" t="s">
        <v>3</v>
      </c>
      <c r="C42" s="35" t="str">
        <f t="shared" si="23"/>
        <v>P</v>
      </c>
      <c r="D42">
        <f t="shared" si="17"/>
        <v>25</v>
      </c>
      <c r="E42">
        <f t="shared" si="18"/>
        <v>25</v>
      </c>
      <c r="G42" s="35" t="str">
        <f t="shared" si="24"/>
        <v>P</v>
      </c>
      <c r="H42">
        <f t="shared" si="19"/>
        <v>25</v>
      </c>
      <c r="I42">
        <f t="shared" si="20"/>
        <v>25</v>
      </c>
      <c r="K42" s="13">
        <v>0.6666666666666666</v>
      </c>
      <c r="L42" s="13">
        <v>0.6666666666666666</v>
      </c>
      <c r="M42" s="35" t="str">
        <f t="shared" si="25"/>
        <v>P</v>
      </c>
      <c r="N42">
        <f t="shared" si="21"/>
        <v>25</v>
      </c>
      <c r="O42">
        <f t="shared" si="22"/>
        <v>25</v>
      </c>
      <c r="Q42" s="2"/>
      <c r="R42" s="2"/>
      <c r="S42" s="2"/>
      <c r="V42"/>
      <c r="W42" s="2"/>
      <c r="Z42"/>
      <c r="AA42" s="2"/>
    </row>
    <row r="43" spans="2:27" ht="12.75">
      <c r="B43" t="s">
        <v>5</v>
      </c>
      <c r="C43" s="35" t="str">
        <f t="shared" si="23"/>
        <v>C</v>
      </c>
      <c r="D43">
        <f t="shared" si="17"/>
        <v>41</v>
      </c>
      <c r="E43">
        <f t="shared" si="18"/>
        <v>9</v>
      </c>
      <c r="G43" s="35" t="str">
        <f t="shared" si="24"/>
        <v>P</v>
      </c>
      <c r="H43">
        <f t="shared" si="19"/>
        <v>9</v>
      </c>
      <c r="I43">
        <f t="shared" si="20"/>
        <v>41</v>
      </c>
      <c r="K43" s="13">
        <v>0.6666666666666666</v>
      </c>
      <c r="L43" s="13">
        <v>0.6666666666666666</v>
      </c>
      <c r="M43" s="35" t="str">
        <f t="shared" si="25"/>
        <v>P</v>
      </c>
      <c r="N43">
        <f t="shared" si="21"/>
        <v>9</v>
      </c>
      <c r="O43">
        <f t="shared" si="22"/>
        <v>41</v>
      </c>
      <c r="Q43" s="2"/>
      <c r="R43" s="2"/>
      <c r="S43" s="2"/>
      <c r="V43"/>
      <c r="W43" s="2"/>
      <c r="Z43"/>
      <c r="AA43" s="2"/>
    </row>
    <row r="44" spans="2:27" ht="12.75">
      <c r="B44" t="s">
        <v>6</v>
      </c>
      <c r="C44" s="35" t="str">
        <f t="shared" si="23"/>
        <v>C</v>
      </c>
      <c r="D44">
        <f t="shared" si="17"/>
        <v>41</v>
      </c>
      <c r="E44">
        <f t="shared" si="18"/>
        <v>9</v>
      </c>
      <c r="G44" s="35" t="str">
        <f t="shared" si="24"/>
        <v>P</v>
      </c>
      <c r="H44">
        <f t="shared" si="19"/>
        <v>9</v>
      </c>
      <c r="I44">
        <f t="shared" si="20"/>
        <v>41</v>
      </c>
      <c r="K44" s="13">
        <v>0.6666666666666666</v>
      </c>
      <c r="L44" s="13">
        <v>0.6666666666666666</v>
      </c>
      <c r="M44" s="35" t="str">
        <f t="shared" si="25"/>
        <v>P</v>
      </c>
      <c r="N44">
        <f t="shared" si="21"/>
        <v>9</v>
      </c>
      <c r="O44">
        <f t="shared" si="22"/>
        <v>41</v>
      </c>
      <c r="Q44" s="2"/>
      <c r="R44" s="2"/>
      <c r="S44" s="2"/>
      <c r="V44"/>
      <c r="W44" s="2"/>
      <c r="Z44"/>
      <c r="AA44" s="2"/>
    </row>
    <row r="45" spans="2:27" ht="12.75">
      <c r="B45" t="s">
        <v>7</v>
      </c>
      <c r="C45" s="35" t="str">
        <f t="shared" si="23"/>
        <v>P</v>
      </c>
      <c r="D45">
        <f t="shared" si="17"/>
        <v>25</v>
      </c>
      <c r="E45">
        <f t="shared" si="18"/>
        <v>25</v>
      </c>
      <c r="G45" s="35" t="str">
        <f t="shared" si="24"/>
        <v>P</v>
      </c>
      <c r="H45">
        <f t="shared" si="19"/>
        <v>25</v>
      </c>
      <c r="I45">
        <f t="shared" si="20"/>
        <v>25</v>
      </c>
      <c r="K45" s="13">
        <v>0.6666666666666666</v>
      </c>
      <c r="L45" s="13">
        <v>0.6666666666666666</v>
      </c>
      <c r="M45" s="35" t="str">
        <f t="shared" si="25"/>
        <v>P</v>
      </c>
      <c r="N45">
        <f t="shared" si="21"/>
        <v>25</v>
      </c>
      <c r="O45">
        <f t="shared" si="22"/>
        <v>25</v>
      </c>
      <c r="Q45" s="2"/>
      <c r="R45" s="2"/>
      <c r="S45" s="2"/>
      <c r="V45"/>
      <c r="W45" s="2"/>
      <c r="Z45"/>
      <c r="AA45" s="2"/>
    </row>
    <row r="46" spans="1:27" ht="12.75" customHeight="1">
      <c r="A46" s="86" t="s">
        <v>145</v>
      </c>
      <c r="B46" t="s">
        <v>17</v>
      </c>
      <c r="C46" s="35" t="str">
        <f t="shared" si="23"/>
        <v>C</v>
      </c>
      <c r="D46">
        <f t="shared" si="17"/>
        <v>223</v>
      </c>
      <c r="E46">
        <f t="shared" si="18"/>
        <v>217</v>
      </c>
      <c r="G46" s="35" t="str">
        <f t="shared" si="24"/>
        <v>P</v>
      </c>
      <c r="H46">
        <f t="shared" si="19"/>
        <v>217</v>
      </c>
      <c r="I46">
        <f t="shared" si="20"/>
        <v>223</v>
      </c>
      <c r="K46" s="13">
        <v>0.6666666666666666</v>
      </c>
      <c r="L46" s="13">
        <v>0.6666666666666666</v>
      </c>
      <c r="M46" s="35" t="str">
        <f t="shared" si="25"/>
        <v>P</v>
      </c>
      <c r="N46">
        <f t="shared" si="21"/>
        <v>217</v>
      </c>
      <c r="O46">
        <f t="shared" si="22"/>
        <v>223</v>
      </c>
      <c r="Q46" s="2"/>
      <c r="R46" s="2"/>
      <c r="S46" s="2"/>
      <c r="V46"/>
      <c r="W46" s="2"/>
      <c r="Z46"/>
      <c r="AA46" s="2"/>
    </row>
    <row r="47" spans="1:27" ht="12.75">
      <c r="A47" s="86"/>
      <c r="B47" t="s">
        <v>16</v>
      </c>
      <c r="C47" s="35"/>
      <c r="D47" s="70">
        <f>(D46/(D46+E46))*100</f>
        <v>50.68181818181819</v>
      </c>
      <c r="E47" s="63">
        <f>100-D47</f>
        <v>49.31818181818181</v>
      </c>
      <c r="F47" s="66"/>
      <c r="G47" s="67"/>
      <c r="H47" s="70">
        <f>(H46/(H46+I46))*100</f>
        <v>49.31818181818181</v>
      </c>
      <c r="I47" s="63">
        <f>100-H47</f>
        <v>50.68181818181819</v>
      </c>
      <c r="J47" s="66"/>
      <c r="K47" s="66"/>
      <c r="L47" s="66"/>
      <c r="M47" s="67"/>
      <c r="N47" s="70">
        <f>(N46/(N46+O46))*100</f>
        <v>49.31818181818181</v>
      </c>
      <c r="O47" s="63">
        <f>100-N47</f>
        <v>50.68181818181819</v>
      </c>
      <c r="Q47" s="2"/>
      <c r="R47" s="2"/>
      <c r="S47" s="2"/>
      <c r="V47"/>
      <c r="W47" s="2"/>
      <c r="Z47"/>
      <c r="AA47" s="2"/>
    </row>
    <row r="48" spans="1:27" ht="12.75">
      <c r="A48" s="86" t="s">
        <v>144</v>
      </c>
      <c r="B48" t="s">
        <v>17</v>
      </c>
      <c r="C48" s="50"/>
      <c r="D48" s="2">
        <f>SUM(D37:D45)</f>
        <v>279</v>
      </c>
      <c r="E48" s="2">
        <f>SUM(E37:E45)</f>
        <v>161</v>
      </c>
      <c r="F48" s="2"/>
      <c r="G48" s="50"/>
      <c r="H48" s="2">
        <f>SUM(H37:H45)</f>
        <v>193</v>
      </c>
      <c r="I48" s="2">
        <f>SUM(I37:I45)</f>
        <v>247</v>
      </c>
      <c r="J48" s="2"/>
      <c r="K48" s="51"/>
      <c r="L48" s="51"/>
      <c r="M48" s="50"/>
      <c r="N48" s="2">
        <f>SUM(N37:N45)</f>
        <v>193</v>
      </c>
      <c r="O48" s="2">
        <f>SUM(O37:O45)</f>
        <v>247</v>
      </c>
      <c r="Q48" s="2"/>
      <c r="R48" s="2"/>
      <c r="S48" s="2"/>
      <c r="V48"/>
      <c r="W48" s="2"/>
      <c r="Z48"/>
      <c r="AA48" s="2"/>
    </row>
    <row r="49" spans="1:27" s="12" customFormat="1" ht="12.75">
      <c r="A49" s="86"/>
      <c r="B49" s="59" t="s">
        <v>16</v>
      </c>
      <c r="C49" s="60"/>
      <c r="D49" s="61">
        <f>(D48/(D48+E48))*100</f>
        <v>63.40909090909091</v>
      </c>
      <c r="E49" s="61">
        <f>100-D49</f>
        <v>36.59090909090909</v>
      </c>
      <c r="F49" s="61"/>
      <c r="G49" s="62"/>
      <c r="H49" s="61">
        <f>(H48/(H48+I48))*100</f>
        <v>43.86363636363637</v>
      </c>
      <c r="I49" s="61">
        <f>100-H49</f>
        <v>56.13636363636363</v>
      </c>
      <c r="J49" s="61"/>
      <c r="K49" s="61"/>
      <c r="L49" s="61"/>
      <c r="M49" s="62"/>
      <c r="N49" s="63">
        <f>(N48/(N48+O48))*100</f>
        <v>43.86363636363637</v>
      </c>
      <c r="O49" s="63">
        <f>100-N49</f>
        <v>56.13636363636363</v>
      </c>
      <c r="P49" s="59"/>
      <c r="Q49" s="59"/>
      <c r="R49" s="59"/>
      <c r="S49" s="59"/>
      <c r="W49" s="59"/>
      <c r="AA49" s="59"/>
    </row>
    <row r="50" spans="3:27" ht="12.75">
      <c r="C50" s="50"/>
      <c r="D50" s="2"/>
      <c r="E50" s="2"/>
      <c r="F50" s="2"/>
      <c r="G50" s="50"/>
      <c r="H50" s="2"/>
      <c r="I50" s="2"/>
      <c r="J50" s="2"/>
      <c r="K50" s="51"/>
      <c r="L50" s="51"/>
      <c r="M50" s="50"/>
      <c r="N50" s="2"/>
      <c r="O50" s="2"/>
      <c r="Q50" s="2"/>
      <c r="R50" s="2"/>
      <c r="S50" s="2"/>
      <c r="V50"/>
      <c r="W50" s="2"/>
      <c r="Z50"/>
      <c r="AA50" s="2"/>
    </row>
    <row r="51" spans="1:15" s="15" customFormat="1" ht="12.75">
      <c r="A51" s="26" t="s">
        <v>148</v>
      </c>
      <c r="B51" s="27"/>
      <c r="C51" s="27"/>
      <c r="D51" s="27"/>
      <c r="E51" s="27"/>
      <c r="F51" s="27"/>
      <c r="G51" s="27"/>
      <c r="H51" s="27"/>
      <c r="I51" s="27"/>
      <c r="J51" s="27"/>
      <c r="K51" s="27"/>
      <c r="L51" s="27"/>
      <c r="M51" s="27"/>
      <c r="N51" s="27"/>
      <c r="O51" s="27"/>
    </row>
    <row r="52" spans="1:15" s="2" customFormat="1" ht="12.75">
      <c r="A52" s="26" t="s">
        <v>151</v>
      </c>
      <c r="B52" s="24"/>
      <c r="C52" s="24"/>
      <c r="D52" s="24"/>
      <c r="E52" s="24"/>
      <c r="F52" s="24"/>
      <c r="G52" s="24"/>
      <c r="H52" s="24"/>
      <c r="I52" s="24"/>
      <c r="J52" s="24"/>
      <c r="K52" s="24"/>
      <c r="L52" s="24"/>
      <c r="M52" s="24"/>
      <c r="N52" s="24"/>
      <c r="O52" s="24"/>
    </row>
    <row r="53" spans="3:28" ht="28.5" customHeight="1">
      <c r="C53" s="89" t="s">
        <v>59</v>
      </c>
      <c r="D53" s="86"/>
      <c r="E53" s="86"/>
      <c r="F53" s="6"/>
      <c r="G53" s="89" t="s">
        <v>18</v>
      </c>
      <c r="H53" s="86"/>
      <c r="I53" s="86"/>
      <c r="J53" s="6"/>
      <c r="K53" s="89" t="s">
        <v>25</v>
      </c>
      <c r="L53" s="86"/>
      <c r="M53" s="86"/>
      <c r="N53" s="86"/>
      <c r="O53" s="6"/>
      <c r="P53" s="90"/>
      <c r="Q53" s="91"/>
      <c r="R53" s="91"/>
      <c r="S53" s="91"/>
      <c r="V53"/>
      <c r="X53" s="2"/>
      <c r="Z53"/>
      <c r="AB53" s="2"/>
    </row>
    <row r="54" spans="1:27" ht="18">
      <c r="A54" t="s">
        <v>11</v>
      </c>
      <c r="C54" s="35" t="s">
        <v>64</v>
      </c>
      <c r="D54" s="47" t="s">
        <v>128</v>
      </c>
      <c r="E54" s="47" t="s">
        <v>127</v>
      </c>
      <c r="F54" s="5"/>
      <c r="G54" s="35" t="s">
        <v>64</v>
      </c>
      <c r="H54" s="47" t="s">
        <v>128</v>
      </c>
      <c r="I54" s="47" t="s">
        <v>127</v>
      </c>
      <c r="J54" s="5"/>
      <c r="K54" t="s">
        <v>62</v>
      </c>
      <c r="L54" t="s">
        <v>63</v>
      </c>
      <c r="M54" s="35" t="s">
        <v>64</v>
      </c>
      <c r="N54" s="47" t="s">
        <v>128</v>
      </c>
      <c r="O54" s="47" t="s">
        <v>127</v>
      </c>
      <c r="Q54" s="8"/>
      <c r="R54" s="8"/>
      <c r="S54" s="2"/>
      <c r="V54"/>
      <c r="W54" s="2"/>
      <c r="Z54"/>
      <c r="AA54" s="2"/>
    </row>
    <row r="55" spans="1:27" ht="12.75">
      <c r="A55" t="s">
        <v>0</v>
      </c>
      <c r="B55" s="2" t="s">
        <v>138</v>
      </c>
      <c r="C55" s="35" t="str">
        <f>C19</f>
        <v>P</v>
      </c>
      <c r="D55">
        <f aca="true" t="shared" si="26" ref="D55:D63">IF(C55="C",$K4,$G4-$K4)</f>
        <v>29</v>
      </c>
      <c r="E55">
        <f aca="true" t="shared" si="27" ref="E55:E64">$G4-D55</f>
        <v>11</v>
      </c>
      <c r="G55" s="35" t="str">
        <f>G19</f>
        <v>P</v>
      </c>
      <c r="H55">
        <f aca="true" t="shared" si="28" ref="H55:H64">IF(G55="C",$K4,$G4-$M4)</f>
        <v>19</v>
      </c>
      <c r="I55">
        <f aca="true" t="shared" si="29" ref="I55:I64">$G4-H55</f>
        <v>21</v>
      </c>
      <c r="K55" s="41">
        <v>0.6666666666666666</v>
      </c>
      <c r="L55" s="41">
        <v>0.6666666666666666</v>
      </c>
      <c r="M55" s="35" t="str">
        <f>M19</f>
        <v>P</v>
      </c>
      <c r="N55">
        <f aca="true" t="shared" si="30" ref="N55:N63">IF(M55="C",$K4,$G4-$K4)</f>
        <v>29</v>
      </c>
      <c r="O55">
        <f aca="true" t="shared" si="31" ref="O55:O64">$G4-N55</f>
        <v>11</v>
      </c>
      <c r="Q55" s="2"/>
      <c r="R55" s="2"/>
      <c r="S55" s="2"/>
      <c r="V55"/>
      <c r="W55" s="2"/>
      <c r="Z55"/>
      <c r="AA55" s="2"/>
    </row>
    <row r="56" spans="2:27" ht="12.75">
      <c r="B56" s="2" t="s">
        <v>139</v>
      </c>
      <c r="C56" s="35" t="str">
        <f aca="true" t="shared" si="32" ref="C56:C64">C20</f>
        <v>P</v>
      </c>
      <c r="D56">
        <f t="shared" si="26"/>
        <v>36</v>
      </c>
      <c r="E56">
        <f t="shared" si="27"/>
        <v>14</v>
      </c>
      <c r="G56" s="35" t="str">
        <f aca="true" t="shared" si="33" ref="G56:G64">G20</f>
        <v>P</v>
      </c>
      <c r="H56">
        <f t="shared" si="28"/>
        <v>22</v>
      </c>
      <c r="I56">
        <f t="shared" si="29"/>
        <v>28</v>
      </c>
      <c r="K56" s="13">
        <v>0.6666666666666666</v>
      </c>
      <c r="L56" s="13">
        <v>0.6666666666666666</v>
      </c>
      <c r="M56" s="35" t="str">
        <f aca="true" t="shared" si="34" ref="M56:M64">M20</f>
        <v>P</v>
      </c>
      <c r="N56">
        <f t="shared" si="30"/>
        <v>36</v>
      </c>
      <c r="O56">
        <f t="shared" si="31"/>
        <v>14</v>
      </c>
      <c r="Q56" s="2"/>
      <c r="R56" s="2"/>
      <c r="S56" s="2"/>
      <c r="V56"/>
      <c r="W56" s="2"/>
      <c r="Z56"/>
      <c r="AA56" s="2"/>
    </row>
    <row r="57" spans="2:27" ht="12.75">
      <c r="B57" t="s">
        <v>140</v>
      </c>
      <c r="C57" s="35" t="str">
        <f t="shared" si="32"/>
        <v>P</v>
      </c>
      <c r="D57">
        <f t="shared" si="26"/>
        <v>35</v>
      </c>
      <c r="E57">
        <f t="shared" si="27"/>
        <v>15</v>
      </c>
      <c r="G57" s="35" t="str">
        <f t="shared" si="33"/>
        <v>P</v>
      </c>
      <c r="H57">
        <f t="shared" si="28"/>
        <v>32</v>
      </c>
      <c r="I57">
        <f t="shared" si="29"/>
        <v>18</v>
      </c>
      <c r="K57" s="13">
        <v>0.6666666666666666</v>
      </c>
      <c r="L57" s="13">
        <v>0.6666666666666666</v>
      </c>
      <c r="M57" s="35" t="str">
        <f t="shared" si="34"/>
        <v>P</v>
      </c>
      <c r="N57">
        <f t="shared" si="30"/>
        <v>35</v>
      </c>
      <c r="O57">
        <f t="shared" si="31"/>
        <v>15</v>
      </c>
      <c r="Q57" s="2"/>
      <c r="R57" s="2"/>
      <c r="S57" s="2"/>
      <c r="V57"/>
      <c r="W57" s="2"/>
      <c r="Z57"/>
      <c r="AA57" s="2"/>
    </row>
    <row r="58" spans="1:27" ht="12.75">
      <c r="A58" t="s">
        <v>4</v>
      </c>
      <c r="B58" t="s">
        <v>1</v>
      </c>
      <c r="C58" s="35" t="str">
        <f t="shared" si="32"/>
        <v>C</v>
      </c>
      <c r="D58">
        <f t="shared" si="26"/>
        <v>20</v>
      </c>
      <c r="E58">
        <f t="shared" si="27"/>
        <v>30</v>
      </c>
      <c r="G58" s="35" t="str">
        <f t="shared" si="33"/>
        <v>P</v>
      </c>
      <c r="H58">
        <f t="shared" si="28"/>
        <v>41</v>
      </c>
      <c r="I58">
        <f t="shared" si="29"/>
        <v>9</v>
      </c>
      <c r="K58" s="13">
        <v>0.6666666666666666</v>
      </c>
      <c r="L58" s="13">
        <v>0.6666666666666666</v>
      </c>
      <c r="M58" s="35" t="str">
        <f t="shared" si="34"/>
        <v>P</v>
      </c>
      <c r="N58">
        <f t="shared" si="30"/>
        <v>30</v>
      </c>
      <c r="O58">
        <f t="shared" si="31"/>
        <v>20</v>
      </c>
      <c r="Q58" s="2"/>
      <c r="R58" s="2"/>
      <c r="S58" s="2"/>
      <c r="V58"/>
      <c r="W58" s="2"/>
      <c r="Z58"/>
      <c r="AA58" s="2"/>
    </row>
    <row r="59" spans="2:27" ht="12.75">
      <c r="B59" t="s">
        <v>2</v>
      </c>
      <c r="C59" s="35" t="str">
        <f t="shared" si="32"/>
        <v>C</v>
      </c>
      <c r="D59">
        <f t="shared" si="26"/>
        <v>14</v>
      </c>
      <c r="E59">
        <f t="shared" si="27"/>
        <v>36</v>
      </c>
      <c r="G59" s="35" t="str">
        <f t="shared" si="33"/>
        <v>P</v>
      </c>
      <c r="H59">
        <f t="shared" si="28"/>
        <v>38</v>
      </c>
      <c r="I59">
        <f t="shared" si="29"/>
        <v>12</v>
      </c>
      <c r="K59" s="13">
        <v>0.6666666666666666</v>
      </c>
      <c r="L59" s="13">
        <v>0.6666666666666666</v>
      </c>
      <c r="M59" s="35" t="str">
        <f t="shared" si="34"/>
        <v>P</v>
      </c>
      <c r="N59">
        <f t="shared" si="30"/>
        <v>36</v>
      </c>
      <c r="O59">
        <f t="shared" si="31"/>
        <v>14</v>
      </c>
      <c r="Q59" s="2"/>
      <c r="R59" s="2"/>
      <c r="S59" s="2"/>
      <c r="V59"/>
      <c r="W59" s="2"/>
      <c r="Z59"/>
      <c r="AA59" s="2"/>
    </row>
    <row r="60" spans="2:27" ht="12.75">
      <c r="B60" t="s">
        <v>3</v>
      </c>
      <c r="C60" s="35" t="str">
        <f t="shared" si="32"/>
        <v>P</v>
      </c>
      <c r="D60">
        <f t="shared" si="26"/>
        <v>39</v>
      </c>
      <c r="E60">
        <f t="shared" si="27"/>
        <v>11</v>
      </c>
      <c r="G60" s="35" t="str">
        <f t="shared" si="33"/>
        <v>P</v>
      </c>
      <c r="H60">
        <f t="shared" si="28"/>
        <v>39</v>
      </c>
      <c r="I60">
        <f t="shared" si="29"/>
        <v>11</v>
      </c>
      <c r="K60" s="13">
        <v>0.6666666666666666</v>
      </c>
      <c r="L60" s="13">
        <v>0.6666666666666666</v>
      </c>
      <c r="M60" s="35" t="str">
        <f t="shared" si="34"/>
        <v>P</v>
      </c>
      <c r="N60">
        <f t="shared" si="30"/>
        <v>39</v>
      </c>
      <c r="O60">
        <f t="shared" si="31"/>
        <v>11</v>
      </c>
      <c r="Q60" s="2"/>
      <c r="R60" s="2"/>
      <c r="S60" s="2"/>
      <c r="V60"/>
      <c r="W60" s="2"/>
      <c r="Z60"/>
      <c r="AA60" s="2"/>
    </row>
    <row r="61" spans="2:27" ht="12.75">
      <c r="B61" t="s">
        <v>5</v>
      </c>
      <c r="C61" s="35" t="str">
        <f t="shared" si="32"/>
        <v>C</v>
      </c>
      <c r="D61">
        <f t="shared" si="26"/>
        <v>13</v>
      </c>
      <c r="E61">
        <f t="shared" si="27"/>
        <v>37</v>
      </c>
      <c r="G61" s="35" t="str">
        <f t="shared" si="33"/>
        <v>P</v>
      </c>
      <c r="H61">
        <f t="shared" si="28"/>
        <v>47</v>
      </c>
      <c r="I61">
        <f t="shared" si="29"/>
        <v>3</v>
      </c>
      <c r="K61" s="13">
        <v>0.6666666666666666</v>
      </c>
      <c r="L61" s="13">
        <v>0.6666666666666666</v>
      </c>
      <c r="M61" s="35" t="str">
        <f t="shared" si="34"/>
        <v>P</v>
      </c>
      <c r="N61">
        <f t="shared" si="30"/>
        <v>37</v>
      </c>
      <c r="O61">
        <f t="shared" si="31"/>
        <v>13</v>
      </c>
      <c r="Q61" s="2"/>
      <c r="R61" s="2"/>
      <c r="S61" s="2"/>
      <c r="V61"/>
      <c r="W61" s="2"/>
      <c r="Z61"/>
      <c r="AA61" s="2"/>
    </row>
    <row r="62" spans="2:27" ht="12.75">
      <c r="B62" t="s">
        <v>6</v>
      </c>
      <c r="C62" s="35" t="str">
        <f t="shared" si="32"/>
        <v>C</v>
      </c>
      <c r="D62">
        <f t="shared" si="26"/>
        <v>9</v>
      </c>
      <c r="E62">
        <f t="shared" si="27"/>
        <v>41</v>
      </c>
      <c r="G62" s="35" t="str">
        <f t="shared" si="33"/>
        <v>P</v>
      </c>
      <c r="H62">
        <f t="shared" si="28"/>
        <v>48</v>
      </c>
      <c r="I62">
        <f t="shared" si="29"/>
        <v>2</v>
      </c>
      <c r="K62" s="13">
        <v>0.6666666666666666</v>
      </c>
      <c r="L62" s="13">
        <v>0.6666666666666666</v>
      </c>
      <c r="M62" s="35" t="str">
        <f t="shared" si="34"/>
        <v>P</v>
      </c>
      <c r="N62">
        <f t="shared" si="30"/>
        <v>41</v>
      </c>
      <c r="O62">
        <f t="shared" si="31"/>
        <v>9</v>
      </c>
      <c r="Q62" s="2"/>
      <c r="R62" s="2"/>
      <c r="S62" s="2"/>
      <c r="V62"/>
      <c r="W62" s="2"/>
      <c r="Z62"/>
      <c r="AA62" s="2"/>
    </row>
    <row r="63" spans="2:27" ht="12.75">
      <c r="B63" t="s">
        <v>7</v>
      </c>
      <c r="C63" s="35" t="str">
        <f t="shared" si="32"/>
        <v>P</v>
      </c>
      <c r="D63">
        <f t="shared" si="26"/>
        <v>47</v>
      </c>
      <c r="E63">
        <f t="shared" si="27"/>
        <v>3</v>
      </c>
      <c r="G63" s="35" t="str">
        <f t="shared" si="33"/>
        <v>P</v>
      </c>
      <c r="H63">
        <f t="shared" si="28"/>
        <v>47</v>
      </c>
      <c r="I63">
        <f t="shared" si="29"/>
        <v>3</v>
      </c>
      <c r="K63" s="13">
        <v>0.6666666666666666</v>
      </c>
      <c r="L63" s="13">
        <v>0.6666666666666666</v>
      </c>
      <c r="M63" s="35" t="str">
        <f t="shared" si="34"/>
        <v>P</v>
      </c>
      <c r="N63">
        <f t="shared" si="30"/>
        <v>47</v>
      </c>
      <c r="O63">
        <f t="shared" si="31"/>
        <v>3</v>
      </c>
      <c r="Q63" s="2"/>
      <c r="R63" s="2"/>
      <c r="S63" s="2"/>
      <c r="V63"/>
      <c r="W63" s="2"/>
      <c r="Z63"/>
      <c r="AA63" s="2"/>
    </row>
    <row r="64" spans="1:27" ht="12.75">
      <c r="A64" s="86" t="s">
        <v>145</v>
      </c>
      <c r="B64" t="s">
        <v>17</v>
      </c>
      <c r="C64" s="35" t="str">
        <f t="shared" si="32"/>
        <v>C</v>
      </c>
      <c r="D64">
        <f>IF(C64="C",$K13,$G13-$M13)</f>
        <v>110</v>
      </c>
      <c r="E64">
        <f t="shared" si="27"/>
        <v>330</v>
      </c>
      <c r="G64" s="35" t="str">
        <f t="shared" si="33"/>
        <v>P</v>
      </c>
      <c r="H64">
        <f t="shared" si="28"/>
        <v>333</v>
      </c>
      <c r="I64">
        <f t="shared" si="29"/>
        <v>107</v>
      </c>
      <c r="K64" s="13">
        <v>0.6666666666666666</v>
      </c>
      <c r="L64" s="13">
        <v>0.6666666666666666</v>
      </c>
      <c r="M64" s="35" t="str">
        <f t="shared" si="34"/>
        <v>P</v>
      </c>
      <c r="N64">
        <f>IF(M64="C",$K13,$G13-$M13)</f>
        <v>333</v>
      </c>
      <c r="O64">
        <f t="shared" si="31"/>
        <v>107</v>
      </c>
      <c r="Q64" s="2"/>
      <c r="R64" s="2"/>
      <c r="S64" s="2"/>
      <c r="V64"/>
      <c r="W64" s="2"/>
      <c r="Z64"/>
      <c r="AA64" s="2"/>
    </row>
    <row r="65" spans="1:27" ht="12.75">
      <c r="A65" s="86"/>
      <c r="B65" t="s">
        <v>16</v>
      </c>
      <c r="C65" s="35"/>
      <c r="D65" s="70">
        <f>(D64/(D64+E64))*100</f>
        <v>25</v>
      </c>
      <c r="E65" s="63">
        <f>100-D65</f>
        <v>75</v>
      </c>
      <c r="F65" s="66"/>
      <c r="G65" s="67"/>
      <c r="H65" s="70">
        <f>(H64/(H64+I64))*100</f>
        <v>75.68181818181819</v>
      </c>
      <c r="I65" s="63">
        <f>100-H65</f>
        <v>24.318181818181813</v>
      </c>
      <c r="J65" s="66"/>
      <c r="K65" s="66"/>
      <c r="L65" s="66"/>
      <c r="M65" s="67"/>
      <c r="N65" s="70">
        <f>(N64/(N64+O64))*100</f>
        <v>75.68181818181819</v>
      </c>
      <c r="O65" s="63">
        <f>100-N65</f>
        <v>24.318181818181813</v>
      </c>
      <c r="Q65" s="2"/>
      <c r="R65" s="2"/>
      <c r="S65" s="2"/>
      <c r="V65"/>
      <c r="W65" s="2"/>
      <c r="Z65"/>
      <c r="AA65" s="2"/>
    </row>
    <row r="66" spans="1:27" ht="12.75">
      <c r="A66" s="86" t="s">
        <v>144</v>
      </c>
      <c r="B66" t="s">
        <v>17</v>
      </c>
      <c r="C66" s="50"/>
      <c r="D66" s="2">
        <f>SUM(D55:D63)</f>
        <v>242</v>
      </c>
      <c r="E66" s="2">
        <f>SUM(E55:E63)</f>
        <v>198</v>
      </c>
      <c r="F66" s="2"/>
      <c r="G66" s="50"/>
      <c r="H66" s="2">
        <f>SUM(H55:H63)</f>
        <v>333</v>
      </c>
      <c r="I66" s="2">
        <f>SUM(I55:I63)</f>
        <v>107</v>
      </c>
      <c r="J66" s="2"/>
      <c r="K66" s="51"/>
      <c r="L66" s="51"/>
      <c r="M66" s="50"/>
      <c r="N66" s="2">
        <f>SUM(N55:N63)</f>
        <v>330</v>
      </c>
      <c r="O66" s="2">
        <f>SUM(O55:O63)</f>
        <v>110</v>
      </c>
      <c r="Q66" s="2"/>
      <c r="R66" s="2"/>
      <c r="S66" s="2"/>
      <c r="V66"/>
      <c r="W66" s="2"/>
      <c r="Z66"/>
      <c r="AA66" s="2"/>
    </row>
    <row r="67" spans="1:27" s="12" customFormat="1" ht="12.75">
      <c r="A67" s="86"/>
      <c r="B67" s="59" t="s">
        <v>16</v>
      </c>
      <c r="C67" s="60"/>
      <c r="D67" s="61">
        <f>(D66/(D66+E66))*100</f>
        <v>55.00000000000001</v>
      </c>
      <c r="E67" s="61">
        <f>100-D67</f>
        <v>44.99999999999999</v>
      </c>
      <c r="F67" s="61"/>
      <c r="G67" s="62"/>
      <c r="H67" s="61">
        <f>(H66/(H66+I66))*100</f>
        <v>75.68181818181819</v>
      </c>
      <c r="I67" s="61">
        <f>100-H67</f>
        <v>24.318181818181813</v>
      </c>
      <c r="J67" s="61"/>
      <c r="K67" s="61"/>
      <c r="L67" s="61"/>
      <c r="M67" s="62"/>
      <c r="N67" s="63">
        <f>(N66/(N66+O66))*100</f>
        <v>75</v>
      </c>
      <c r="O67" s="63">
        <f>100-N67</f>
        <v>25</v>
      </c>
      <c r="P67" s="59"/>
      <c r="Q67" s="59"/>
      <c r="R67" s="59"/>
      <c r="S67" s="59"/>
      <c r="W67" s="59"/>
      <c r="AA67" s="59"/>
    </row>
    <row r="68" spans="3:27" ht="12.75">
      <c r="C68" s="50"/>
      <c r="D68" s="2"/>
      <c r="E68" s="2"/>
      <c r="F68" s="2"/>
      <c r="G68" s="50"/>
      <c r="H68" s="2"/>
      <c r="I68" s="2"/>
      <c r="J68" s="2"/>
      <c r="K68" s="51"/>
      <c r="L68" s="51"/>
      <c r="M68" s="50"/>
      <c r="N68" s="2"/>
      <c r="O68" s="2"/>
      <c r="Q68" s="2"/>
      <c r="R68" s="2"/>
      <c r="S68" s="2"/>
      <c r="V68"/>
      <c r="W68" s="2"/>
      <c r="Z68"/>
      <c r="AA68" s="2"/>
    </row>
    <row r="69" spans="3:27" ht="12.75">
      <c r="C69" s="50"/>
      <c r="D69" s="2"/>
      <c r="E69" s="2"/>
      <c r="F69" s="2"/>
      <c r="G69" s="50"/>
      <c r="H69" s="2"/>
      <c r="I69" s="2"/>
      <c r="J69" s="2"/>
      <c r="K69" s="51"/>
      <c r="L69" s="51"/>
      <c r="M69" s="50"/>
      <c r="N69" s="2"/>
      <c r="O69" s="2"/>
      <c r="Q69" s="2"/>
      <c r="R69" s="2"/>
      <c r="S69" s="2"/>
      <c r="V69"/>
      <c r="W69" s="2"/>
      <c r="Z69"/>
      <c r="AA69" s="2"/>
    </row>
    <row r="70" spans="1:19" s="2" customFormat="1" ht="12.75">
      <c r="A70" s="26" t="s">
        <v>153</v>
      </c>
      <c r="B70" s="24"/>
      <c r="C70" s="24"/>
      <c r="D70" s="24"/>
      <c r="E70" s="24"/>
      <c r="F70" s="24"/>
      <c r="G70" s="24"/>
      <c r="H70" s="24"/>
      <c r="I70" s="24"/>
      <c r="J70" s="24"/>
      <c r="K70" s="24"/>
      <c r="L70" s="24"/>
      <c r="M70" s="24"/>
      <c r="N70" s="24"/>
      <c r="O70" s="24"/>
      <c r="P70" s="24"/>
      <c r="Q70" s="24"/>
      <c r="R70" s="24"/>
      <c r="S70" s="24"/>
    </row>
    <row r="71" spans="1:19" s="2" customFormat="1" ht="12.75">
      <c r="A71" s="26" t="s">
        <v>152</v>
      </c>
      <c r="B71" s="24"/>
      <c r="C71" s="24"/>
      <c r="D71" s="24"/>
      <c r="E71" s="24"/>
      <c r="F71" s="24"/>
      <c r="G71" s="24"/>
      <c r="H71" s="24"/>
      <c r="I71" s="24"/>
      <c r="J71" s="24"/>
      <c r="K71" s="24"/>
      <c r="L71" s="24"/>
      <c r="M71" s="24"/>
      <c r="N71" s="24"/>
      <c r="O71" s="24"/>
      <c r="P71" s="24"/>
      <c r="Q71" s="24"/>
      <c r="R71" s="24"/>
      <c r="S71" s="24"/>
    </row>
    <row r="72" spans="4:29" ht="12.75">
      <c r="D72" s="87" t="s">
        <v>22</v>
      </c>
      <c r="E72" s="87"/>
      <c r="I72" t="s">
        <v>21</v>
      </c>
      <c r="M72"/>
      <c r="N72" t="s">
        <v>31</v>
      </c>
      <c r="V72"/>
      <c r="Y72" s="2"/>
      <c r="Z72"/>
      <c r="AC72" s="2"/>
    </row>
    <row r="73" spans="3:28" ht="18">
      <c r="C73" t="s">
        <v>141</v>
      </c>
      <c r="D73" t="s">
        <v>28</v>
      </c>
      <c r="E73" t="s">
        <v>29</v>
      </c>
      <c r="F73" t="s">
        <v>14</v>
      </c>
      <c r="G73" s="47" t="s">
        <v>128</v>
      </c>
      <c r="H73" s="47" t="s">
        <v>127</v>
      </c>
      <c r="I73" t="s">
        <v>28</v>
      </c>
      <c r="J73" t="s">
        <v>29</v>
      </c>
      <c r="K73" t="s">
        <v>14</v>
      </c>
      <c r="L73" s="47" t="s">
        <v>128</v>
      </c>
      <c r="M73" s="47" t="s">
        <v>127</v>
      </c>
      <c r="N73" t="s">
        <v>28</v>
      </c>
      <c r="O73" t="s">
        <v>29</v>
      </c>
      <c r="P73" t="s">
        <v>32</v>
      </c>
      <c r="Q73" t="s">
        <v>14</v>
      </c>
      <c r="R73" s="47" t="s">
        <v>128</v>
      </c>
      <c r="S73" s="47" t="s">
        <v>127</v>
      </c>
      <c r="T73" t="s">
        <v>60</v>
      </c>
      <c r="V73"/>
      <c r="X73" s="2"/>
      <c r="Z73"/>
      <c r="AB73" s="2"/>
    </row>
    <row r="74" spans="1:19" s="2" customFormat="1" ht="12.75">
      <c r="A74" s="2" t="s">
        <v>0</v>
      </c>
      <c r="B74" s="2" t="s">
        <v>138</v>
      </c>
      <c r="C74">
        <f>G4</f>
        <v>40</v>
      </c>
      <c r="D74">
        <f>$K4</f>
        <v>11</v>
      </c>
      <c r="E74">
        <f>E4-K4</f>
        <v>29</v>
      </c>
      <c r="F74" t="str">
        <f>IF(D74&gt;E74*1.5,"C+C",IF(D74&gt;E74/2,"C+P","P+P"))</f>
        <v>P+P</v>
      </c>
      <c r="G74">
        <f aca="true" t="shared" si="35" ref="G74:G82">IF(F74="P+P",E74,IF(F74="C+C",D74,IF(D74&gt;E74,$C4+$E74,$C4+D74)))</f>
        <v>29</v>
      </c>
      <c r="H74">
        <f aca="true" t="shared" si="36" ref="H74:H82">$E4-G74</f>
        <v>11</v>
      </c>
      <c r="I74">
        <f>ROUND($K4*$G4/$I4,0)</f>
        <v>14</v>
      </c>
      <c r="J74">
        <f aca="true" t="shared" si="37" ref="J74:J82">C74-I74</f>
        <v>26</v>
      </c>
      <c r="K74" t="str">
        <f aca="true" t="shared" si="38" ref="K74:K82">IF(I74&gt;C4*1.5,"C+C",IF(I74&gt;C4/2,"C+P","P+P"))</f>
        <v>C+P</v>
      </c>
      <c r="L74">
        <f aca="true" t="shared" si="39" ref="L74:L82">IF(K74="P+P",J74,IF(K74="C+C",I74,IF(I74&gt;J74,$C4+$J74,$C4+I74)))</f>
        <v>34</v>
      </c>
      <c r="M74">
        <f aca="true" t="shared" si="40" ref="M74:M82">$E4-L74</f>
        <v>6</v>
      </c>
      <c r="N74">
        <f>$K4</f>
        <v>11</v>
      </c>
      <c r="O74">
        <f>$M4</f>
        <v>21</v>
      </c>
      <c r="P74">
        <f aca="true" t="shared" si="41" ref="P74:P82">$G4-N74-O74</f>
        <v>8</v>
      </c>
      <c r="Q74" t="str">
        <f aca="true" t="shared" si="42" ref="Q74:Q82">IF(N74&gt;$C4*1.5,"C+C",IF(O74&gt;$C4*1.5,"P+P",IF(OR(N74&gt;$C4/2,O74&gt;$C4/2),"C+P","P+P")))</f>
        <v>C+P</v>
      </c>
      <c r="R74">
        <f aca="true" t="shared" si="43" ref="R74:R82">IF(Q74="P+P",O74+P74,IF(Q74="C+C",N74+P74,C74-S74))</f>
        <v>-4</v>
      </c>
      <c r="S74">
        <f aca="true" t="shared" si="44" ref="S74:S82">IF(N74&gt;C4,N74-C4,IF(O74&gt;C4,64-C4,0))</f>
        <v>44</v>
      </c>
    </row>
    <row r="75" spans="2:19" s="2" customFormat="1" ht="12.75">
      <c r="B75" s="2" t="s">
        <v>139</v>
      </c>
      <c r="C75">
        <f aca="true" t="shared" si="45" ref="C75:C82">G5</f>
        <v>50</v>
      </c>
      <c r="D75">
        <f aca="true" t="shared" si="46" ref="D75:D82">$K5</f>
        <v>14</v>
      </c>
      <c r="E75">
        <f aca="true" t="shared" si="47" ref="E75:E82">E5-K5</f>
        <v>36</v>
      </c>
      <c r="F75" t="str">
        <f aca="true" t="shared" si="48" ref="F75:F82">IF(D75&gt;E75*1.5,"C+C",IF(D75&gt;E75/2,"C+P","P+P"))</f>
        <v>P+P</v>
      </c>
      <c r="G75">
        <f t="shared" si="35"/>
        <v>36</v>
      </c>
      <c r="H75">
        <f t="shared" si="36"/>
        <v>14</v>
      </c>
      <c r="I75">
        <f aca="true" t="shared" si="49" ref="I75:I82">ROUND($K5*$G5/$I5,0)</f>
        <v>17</v>
      </c>
      <c r="J75">
        <f t="shared" si="37"/>
        <v>33</v>
      </c>
      <c r="K75" t="str">
        <f t="shared" si="38"/>
        <v>C+P</v>
      </c>
      <c r="L75">
        <f t="shared" si="39"/>
        <v>42</v>
      </c>
      <c r="M75">
        <f t="shared" si="40"/>
        <v>8</v>
      </c>
      <c r="N75">
        <f aca="true" t="shared" si="50" ref="N75:N82">$K5</f>
        <v>14</v>
      </c>
      <c r="O75">
        <f aca="true" t="shared" si="51" ref="O75:O82">$M5</f>
        <v>28</v>
      </c>
      <c r="P75">
        <f t="shared" si="41"/>
        <v>8</v>
      </c>
      <c r="Q75" t="str">
        <f t="shared" si="42"/>
        <v>C+P</v>
      </c>
      <c r="R75">
        <f t="shared" si="43"/>
        <v>11</v>
      </c>
      <c r="S75">
        <f t="shared" si="44"/>
        <v>39</v>
      </c>
    </row>
    <row r="76" spans="2:27" ht="12.75">
      <c r="B76" t="s">
        <v>140</v>
      </c>
      <c r="C76">
        <f t="shared" si="45"/>
        <v>50</v>
      </c>
      <c r="D76">
        <f t="shared" si="46"/>
        <v>15</v>
      </c>
      <c r="E76">
        <f t="shared" si="47"/>
        <v>35</v>
      </c>
      <c r="F76" t="str">
        <f t="shared" si="48"/>
        <v>P+P</v>
      </c>
      <c r="G76">
        <f t="shared" si="35"/>
        <v>35</v>
      </c>
      <c r="H76">
        <f t="shared" si="36"/>
        <v>15</v>
      </c>
      <c r="I76">
        <f t="shared" si="49"/>
        <v>23</v>
      </c>
      <c r="J76">
        <f t="shared" si="37"/>
        <v>27</v>
      </c>
      <c r="K76" t="str">
        <f t="shared" si="38"/>
        <v>C+P</v>
      </c>
      <c r="L76">
        <f t="shared" si="39"/>
        <v>48</v>
      </c>
      <c r="M76">
        <f t="shared" si="40"/>
        <v>2</v>
      </c>
      <c r="N76">
        <f t="shared" si="50"/>
        <v>15</v>
      </c>
      <c r="O76">
        <f t="shared" si="51"/>
        <v>18</v>
      </c>
      <c r="P76">
        <f t="shared" si="41"/>
        <v>17</v>
      </c>
      <c r="Q76" t="str">
        <f t="shared" si="42"/>
        <v>C+P</v>
      </c>
      <c r="R76">
        <f t="shared" si="43"/>
        <v>50</v>
      </c>
      <c r="S76">
        <f t="shared" si="44"/>
        <v>0</v>
      </c>
      <c r="V76"/>
      <c r="W76" s="2"/>
      <c r="Z76"/>
      <c r="AA76" s="2"/>
    </row>
    <row r="77" spans="1:27" ht="12.75">
      <c r="A77" t="s">
        <v>4</v>
      </c>
      <c r="B77" t="s">
        <v>1</v>
      </c>
      <c r="C77">
        <f t="shared" si="45"/>
        <v>50</v>
      </c>
      <c r="D77">
        <f t="shared" si="46"/>
        <v>20</v>
      </c>
      <c r="E77">
        <f t="shared" si="47"/>
        <v>30</v>
      </c>
      <c r="F77" t="str">
        <f t="shared" si="48"/>
        <v>C+P</v>
      </c>
      <c r="G77">
        <f t="shared" si="35"/>
        <v>45</v>
      </c>
      <c r="H77">
        <f t="shared" si="36"/>
        <v>5</v>
      </c>
      <c r="I77">
        <f t="shared" si="49"/>
        <v>34</v>
      </c>
      <c r="J77">
        <f t="shared" si="37"/>
        <v>16</v>
      </c>
      <c r="K77" t="str">
        <f t="shared" si="38"/>
        <v>C+P</v>
      </c>
      <c r="L77">
        <f t="shared" si="39"/>
        <v>41</v>
      </c>
      <c r="M77">
        <f t="shared" si="40"/>
        <v>9</v>
      </c>
      <c r="N77">
        <f t="shared" si="50"/>
        <v>20</v>
      </c>
      <c r="O77">
        <f t="shared" si="51"/>
        <v>9</v>
      </c>
      <c r="P77">
        <f t="shared" si="41"/>
        <v>21</v>
      </c>
      <c r="Q77" t="str">
        <f t="shared" si="42"/>
        <v>C+P</v>
      </c>
      <c r="R77">
        <f t="shared" si="43"/>
        <v>50</v>
      </c>
      <c r="S77">
        <f t="shared" si="44"/>
        <v>0</v>
      </c>
      <c r="V77"/>
      <c r="W77" s="2"/>
      <c r="Z77"/>
      <c r="AA77" s="2"/>
    </row>
    <row r="78" spans="2:27" ht="12.75">
      <c r="B78" t="s">
        <v>2</v>
      </c>
      <c r="C78">
        <f t="shared" si="45"/>
        <v>50</v>
      </c>
      <c r="D78">
        <f t="shared" si="46"/>
        <v>14</v>
      </c>
      <c r="E78">
        <f t="shared" si="47"/>
        <v>36</v>
      </c>
      <c r="F78" t="str">
        <f t="shared" si="48"/>
        <v>P+P</v>
      </c>
      <c r="G78">
        <f t="shared" si="35"/>
        <v>36</v>
      </c>
      <c r="H78">
        <f t="shared" si="36"/>
        <v>14</v>
      </c>
      <c r="I78">
        <f t="shared" si="49"/>
        <v>27</v>
      </c>
      <c r="J78">
        <f t="shared" si="37"/>
        <v>23</v>
      </c>
      <c r="K78" t="str">
        <f t="shared" si="38"/>
        <v>C+P</v>
      </c>
      <c r="L78">
        <f t="shared" si="39"/>
        <v>48</v>
      </c>
      <c r="M78">
        <f t="shared" si="40"/>
        <v>2</v>
      </c>
      <c r="N78">
        <f t="shared" si="50"/>
        <v>14</v>
      </c>
      <c r="O78">
        <f t="shared" si="51"/>
        <v>12</v>
      </c>
      <c r="P78">
        <f t="shared" si="41"/>
        <v>24</v>
      </c>
      <c r="Q78" t="str">
        <f t="shared" si="42"/>
        <v>C+P</v>
      </c>
      <c r="R78">
        <f t="shared" si="43"/>
        <v>50</v>
      </c>
      <c r="S78">
        <f t="shared" si="44"/>
        <v>0</v>
      </c>
      <c r="V78"/>
      <c r="W78" s="2"/>
      <c r="Z78"/>
      <c r="AA78" s="2"/>
    </row>
    <row r="79" spans="2:27" ht="12.75">
      <c r="B79" t="s">
        <v>3</v>
      </c>
      <c r="C79">
        <f t="shared" si="45"/>
        <v>50</v>
      </c>
      <c r="D79">
        <f t="shared" si="46"/>
        <v>11</v>
      </c>
      <c r="E79">
        <f t="shared" si="47"/>
        <v>39</v>
      </c>
      <c r="F79" t="str">
        <f t="shared" si="48"/>
        <v>P+P</v>
      </c>
      <c r="G79">
        <f t="shared" si="35"/>
        <v>39</v>
      </c>
      <c r="H79">
        <f t="shared" si="36"/>
        <v>11</v>
      </c>
      <c r="I79">
        <f t="shared" si="49"/>
        <v>25</v>
      </c>
      <c r="J79">
        <f t="shared" si="37"/>
        <v>25</v>
      </c>
      <c r="K79" t="str">
        <f t="shared" si="38"/>
        <v>C+P</v>
      </c>
      <c r="L79">
        <f t="shared" si="39"/>
        <v>50</v>
      </c>
      <c r="M79">
        <f t="shared" si="40"/>
        <v>0</v>
      </c>
      <c r="N79">
        <f t="shared" si="50"/>
        <v>11</v>
      </c>
      <c r="O79">
        <f t="shared" si="51"/>
        <v>11</v>
      </c>
      <c r="P79">
        <f t="shared" si="41"/>
        <v>28</v>
      </c>
      <c r="Q79" t="str">
        <f t="shared" si="42"/>
        <v>P+P</v>
      </c>
      <c r="R79">
        <f t="shared" si="43"/>
        <v>39</v>
      </c>
      <c r="S79">
        <f t="shared" si="44"/>
        <v>0</v>
      </c>
      <c r="V79"/>
      <c r="W79" s="2"/>
      <c r="Z79"/>
      <c r="AA79" s="2"/>
    </row>
    <row r="80" spans="2:27" ht="12.75">
      <c r="B80" t="s">
        <v>5</v>
      </c>
      <c r="C80">
        <f t="shared" si="45"/>
        <v>50</v>
      </c>
      <c r="D80">
        <f t="shared" si="46"/>
        <v>13</v>
      </c>
      <c r="E80">
        <f t="shared" si="47"/>
        <v>37</v>
      </c>
      <c r="F80" t="str">
        <f t="shared" si="48"/>
        <v>P+P</v>
      </c>
      <c r="G80">
        <f t="shared" si="35"/>
        <v>37</v>
      </c>
      <c r="H80">
        <f t="shared" si="36"/>
        <v>13</v>
      </c>
      <c r="I80">
        <f t="shared" si="49"/>
        <v>41</v>
      </c>
      <c r="J80">
        <f t="shared" si="37"/>
        <v>9</v>
      </c>
      <c r="K80" t="str">
        <f t="shared" si="38"/>
        <v>C+C</v>
      </c>
      <c r="L80">
        <f t="shared" si="39"/>
        <v>41</v>
      </c>
      <c r="M80">
        <f t="shared" si="40"/>
        <v>9</v>
      </c>
      <c r="N80">
        <f t="shared" si="50"/>
        <v>13</v>
      </c>
      <c r="O80">
        <f t="shared" si="51"/>
        <v>3</v>
      </c>
      <c r="P80">
        <f t="shared" si="41"/>
        <v>34</v>
      </c>
      <c r="Q80" t="str">
        <f t="shared" si="42"/>
        <v>C+P</v>
      </c>
      <c r="R80">
        <f t="shared" si="43"/>
        <v>50</v>
      </c>
      <c r="S80">
        <f t="shared" si="44"/>
        <v>0</v>
      </c>
      <c r="V80"/>
      <c r="W80" s="2"/>
      <c r="Z80"/>
      <c r="AA80" s="2"/>
    </row>
    <row r="81" spans="2:27" ht="12.75">
      <c r="B81" t="s">
        <v>6</v>
      </c>
      <c r="C81">
        <f t="shared" si="45"/>
        <v>50</v>
      </c>
      <c r="D81">
        <f t="shared" si="46"/>
        <v>9</v>
      </c>
      <c r="E81">
        <f t="shared" si="47"/>
        <v>41</v>
      </c>
      <c r="F81" t="str">
        <f t="shared" si="48"/>
        <v>P+P</v>
      </c>
      <c r="G81">
        <f t="shared" si="35"/>
        <v>41</v>
      </c>
      <c r="H81">
        <f t="shared" si="36"/>
        <v>9</v>
      </c>
      <c r="I81">
        <f t="shared" si="49"/>
        <v>41</v>
      </c>
      <c r="J81">
        <f t="shared" si="37"/>
        <v>9</v>
      </c>
      <c r="K81" t="str">
        <f t="shared" si="38"/>
        <v>C+C</v>
      </c>
      <c r="L81">
        <f t="shared" si="39"/>
        <v>41</v>
      </c>
      <c r="M81">
        <f t="shared" si="40"/>
        <v>9</v>
      </c>
      <c r="N81">
        <f t="shared" si="50"/>
        <v>9</v>
      </c>
      <c r="O81">
        <f t="shared" si="51"/>
        <v>2</v>
      </c>
      <c r="P81">
        <f t="shared" si="41"/>
        <v>39</v>
      </c>
      <c r="Q81" t="str">
        <f t="shared" si="42"/>
        <v>P+P</v>
      </c>
      <c r="R81">
        <f t="shared" si="43"/>
        <v>41</v>
      </c>
      <c r="S81">
        <f t="shared" si="44"/>
        <v>0</v>
      </c>
      <c r="V81"/>
      <c r="W81" s="2"/>
      <c r="Z81"/>
      <c r="AA81" s="2"/>
    </row>
    <row r="82" spans="2:27" ht="12.75">
      <c r="B82" t="s">
        <v>7</v>
      </c>
      <c r="C82">
        <f t="shared" si="45"/>
        <v>50</v>
      </c>
      <c r="D82">
        <f t="shared" si="46"/>
        <v>3</v>
      </c>
      <c r="E82">
        <f t="shared" si="47"/>
        <v>47</v>
      </c>
      <c r="F82" t="str">
        <f t="shared" si="48"/>
        <v>P+P</v>
      </c>
      <c r="G82">
        <f t="shared" si="35"/>
        <v>47</v>
      </c>
      <c r="H82">
        <f t="shared" si="36"/>
        <v>3</v>
      </c>
      <c r="I82">
        <f t="shared" si="49"/>
        <v>25</v>
      </c>
      <c r="J82">
        <f t="shared" si="37"/>
        <v>25</v>
      </c>
      <c r="K82" t="str">
        <f t="shared" si="38"/>
        <v>C+P</v>
      </c>
      <c r="L82">
        <f t="shared" si="39"/>
        <v>50</v>
      </c>
      <c r="M82">
        <f t="shared" si="40"/>
        <v>0</v>
      </c>
      <c r="N82">
        <f t="shared" si="50"/>
        <v>3</v>
      </c>
      <c r="O82">
        <f t="shared" si="51"/>
        <v>3</v>
      </c>
      <c r="P82">
        <f t="shared" si="41"/>
        <v>44</v>
      </c>
      <c r="Q82" t="str">
        <f t="shared" si="42"/>
        <v>P+P</v>
      </c>
      <c r="R82">
        <f t="shared" si="43"/>
        <v>47</v>
      </c>
      <c r="S82">
        <f t="shared" si="44"/>
        <v>0</v>
      </c>
      <c r="V82"/>
      <c r="W82" s="2"/>
      <c r="Z82"/>
      <c r="AA82" s="2"/>
    </row>
    <row r="83" spans="1:24" s="9" customFormat="1" ht="12.75">
      <c r="A83" s="9" t="s">
        <v>13</v>
      </c>
      <c r="C83" s="9">
        <f>SUM(C67:C82)</f>
        <v>440</v>
      </c>
      <c r="G83" s="9">
        <f>SUM(G67:G82)</f>
        <v>345</v>
      </c>
      <c r="H83" s="9">
        <f>SUM(H67:H82)</f>
        <v>170.6818181818182</v>
      </c>
      <c r="L83" s="9">
        <f>SUM(L67:L82)</f>
        <v>395</v>
      </c>
      <c r="M83" s="9">
        <f>SUM(M67:M82)</f>
        <v>45</v>
      </c>
      <c r="R83" s="9">
        <f>SUM(R67:R82)</f>
        <v>334</v>
      </c>
      <c r="S83" s="9">
        <f>SUM(S67:S82)</f>
        <v>83</v>
      </c>
      <c r="T83" s="11"/>
      <c r="X83" s="11"/>
    </row>
    <row r="84" spans="1:24" s="9" customFormat="1" ht="12.75">
      <c r="A84" s="9" t="s">
        <v>119</v>
      </c>
      <c r="C84" s="65"/>
      <c r="D84" s="65"/>
      <c r="E84" s="65"/>
      <c r="F84" s="65"/>
      <c r="G84" s="65">
        <f>(G83/$C83)*100</f>
        <v>78.4090909090909</v>
      </c>
      <c r="H84" s="65"/>
      <c r="I84" s="65"/>
      <c r="J84" s="65"/>
      <c r="K84" s="64"/>
      <c r="L84" s="65">
        <f>(L83/$C83)*100</f>
        <v>89.77272727272727</v>
      </c>
      <c r="M84" s="65"/>
      <c r="N84" s="64"/>
      <c r="O84" s="65"/>
      <c r="P84" s="65"/>
      <c r="Q84" s="65"/>
      <c r="R84" s="65">
        <f>(R83/$C83)*100</f>
        <v>75.9090909090909</v>
      </c>
      <c r="S84" s="65"/>
      <c r="T84" s="11"/>
      <c r="X84" s="11"/>
    </row>
    <row r="85" ht="12.75">
      <c r="A85" s="9"/>
    </row>
    <row r="86" ht="12.75">
      <c r="A86" s="9"/>
    </row>
    <row r="87" ht="12.75">
      <c r="A87" s="14"/>
    </row>
    <row r="89" ht="12.75">
      <c r="A89" s="12"/>
    </row>
    <row r="90" ht="12.75">
      <c r="A90" s="12"/>
    </row>
  </sheetData>
  <sheetProtection password="CC31" sheet="1" objects="1" scenarios="1"/>
  <mergeCells count="23">
    <mergeCell ref="K17:N17"/>
    <mergeCell ref="P17:S17"/>
    <mergeCell ref="P1:U2"/>
    <mergeCell ref="H2:I2"/>
    <mergeCell ref="J2:K2"/>
    <mergeCell ref="L2:M2"/>
    <mergeCell ref="C35:E35"/>
    <mergeCell ref="G35:I35"/>
    <mergeCell ref="C17:E17"/>
    <mergeCell ref="G17:I17"/>
    <mergeCell ref="A46:A47"/>
    <mergeCell ref="A48:A49"/>
    <mergeCell ref="A28:A29"/>
    <mergeCell ref="A30:A31"/>
    <mergeCell ref="G53:I53"/>
    <mergeCell ref="K53:N53"/>
    <mergeCell ref="P53:S53"/>
    <mergeCell ref="K35:N35"/>
    <mergeCell ref="P35:S35"/>
    <mergeCell ref="A64:A65"/>
    <mergeCell ref="A66:A67"/>
    <mergeCell ref="D72:E72"/>
    <mergeCell ref="C53:E53"/>
  </mergeCells>
  <printOptions/>
  <pageMargins left="0.75" right="0.75" top="1" bottom="1" header="0" footer="0"/>
  <pageSetup orientation="portrait" paperSize="9"/>
  <ignoredErrors>
    <ignoredError sqref="J13 H1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S80"/>
  <sheetViews>
    <sheetView workbookViewId="0" topLeftCell="A1">
      <selection activeCell="E6" sqref="E6"/>
    </sheetView>
  </sheetViews>
  <sheetFormatPr defaultColWidth="11.421875" defaultRowHeight="12.75"/>
  <cols>
    <col min="1" max="1" width="29.57421875" style="0" customWidth="1"/>
    <col min="2" max="2" width="33.00390625" style="0" customWidth="1"/>
    <col min="4" max="12" width="11.421875" style="43" customWidth="1"/>
    <col min="13" max="19" width="11.421875" style="2" customWidth="1"/>
  </cols>
  <sheetData>
    <row r="1" spans="1:19" s="73" customFormat="1" ht="15.75">
      <c r="A1" s="73" t="s">
        <v>156</v>
      </c>
      <c r="D1" s="74"/>
      <c r="E1" s="74"/>
      <c r="F1" s="74"/>
      <c r="G1" s="74"/>
      <c r="H1" s="74"/>
      <c r="I1" s="74"/>
      <c r="J1" s="74"/>
      <c r="K1" s="74"/>
      <c r="L1" s="74"/>
      <c r="M1" s="75"/>
      <c r="N1" s="75"/>
      <c r="O1" s="75"/>
      <c r="P1" s="75"/>
      <c r="Q1" s="75"/>
      <c r="R1" s="75"/>
      <c r="S1" s="75"/>
    </row>
    <row r="2" spans="1:7" ht="12.75">
      <c r="A2" s="86" t="s">
        <v>154</v>
      </c>
      <c r="B2" s="86"/>
      <c r="C2" s="86"/>
      <c r="D2" s="86"/>
      <c r="E2" s="86"/>
      <c r="F2" s="86"/>
      <c r="G2" s="86"/>
    </row>
    <row r="3" spans="1:7" ht="63" customHeight="1">
      <c r="A3" s="86" t="s">
        <v>155</v>
      </c>
      <c r="B3" s="86"/>
      <c r="C3" s="86"/>
      <c r="D3" s="86"/>
      <c r="E3" s="86"/>
      <c r="F3" s="86"/>
      <c r="G3" s="86"/>
    </row>
    <row r="6" spans="1:12" s="2" customFormat="1" ht="12.75">
      <c r="A6" s="26" t="s">
        <v>26</v>
      </c>
      <c r="B6" s="24"/>
      <c r="C6" s="24"/>
      <c r="D6" s="43"/>
      <c r="E6" s="43"/>
      <c r="F6" s="43"/>
      <c r="G6" s="43"/>
      <c r="H6" s="43"/>
      <c r="I6" s="43"/>
      <c r="J6" s="43"/>
      <c r="K6" s="43"/>
      <c r="L6" s="43"/>
    </row>
    <row r="7" spans="1:12" s="2" customFormat="1" ht="12.75">
      <c r="A7" s="38"/>
      <c r="D7" s="43"/>
      <c r="E7" s="43"/>
      <c r="F7" s="43"/>
      <c r="G7" s="43"/>
      <c r="H7" s="43"/>
      <c r="I7" s="43"/>
      <c r="J7" s="43"/>
      <c r="K7" s="43"/>
      <c r="L7" s="43"/>
    </row>
    <row r="8" ht="12.75">
      <c r="A8" t="s">
        <v>65</v>
      </c>
    </row>
    <row r="9" ht="12.75">
      <c r="A9" t="s">
        <v>123</v>
      </c>
    </row>
    <row r="10" spans="2:7" ht="12.75" customHeight="1">
      <c r="B10" s="86" t="s">
        <v>83</v>
      </c>
      <c r="C10" s="86"/>
      <c r="D10" s="86"/>
      <c r="E10" s="86"/>
      <c r="F10" s="86"/>
      <c r="G10" s="86"/>
    </row>
    <row r="11" spans="2:7" ht="14.25" customHeight="1">
      <c r="B11" s="86" t="s">
        <v>82</v>
      </c>
      <c r="C11" s="86"/>
      <c r="D11" s="86"/>
      <c r="E11" s="86"/>
      <c r="F11" s="86"/>
      <c r="G11" s="86"/>
    </row>
    <row r="12" spans="2:7" ht="12.75" customHeight="1">
      <c r="B12" s="86" t="s">
        <v>90</v>
      </c>
      <c r="C12" s="86"/>
      <c r="D12" s="86"/>
      <c r="E12" s="86"/>
      <c r="F12" s="86"/>
      <c r="G12" s="86"/>
    </row>
    <row r="13" spans="2:7" ht="26.25" customHeight="1">
      <c r="B13" s="86" t="s">
        <v>84</v>
      </c>
      <c r="C13" s="86"/>
      <c r="D13" s="86"/>
      <c r="E13" s="86"/>
      <c r="F13" s="86"/>
      <c r="G13" s="86"/>
    </row>
    <row r="14" spans="2:7" ht="12" customHeight="1">
      <c r="B14" s="6"/>
      <c r="C14" s="6"/>
      <c r="D14" s="44"/>
      <c r="E14" s="44"/>
      <c r="F14" s="44"/>
      <c r="G14" s="44"/>
    </row>
    <row r="15" spans="1:19" s="37" customFormat="1" ht="12.75">
      <c r="A15" s="37" t="s">
        <v>76</v>
      </c>
      <c r="B15" s="37" t="s">
        <v>77</v>
      </c>
      <c r="C15" s="94" t="s">
        <v>78</v>
      </c>
      <c r="D15" s="94"/>
      <c r="E15" s="94"/>
      <c r="F15" s="94"/>
      <c r="G15" s="94"/>
      <c r="H15" s="45"/>
      <c r="I15" s="45"/>
      <c r="J15" s="45"/>
      <c r="K15" s="45"/>
      <c r="L15" s="45"/>
      <c r="M15" s="46"/>
      <c r="N15" s="46"/>
      <c r="O15" s="46"/>
      <c r="P15" s="46"/>
      <c r="Q15" s="46"/>
      <c r="R15" s="46"/>
      <c r="S15" s="46"/>
    </row>
    <row r="16" spans="1:7" ht="12.75" customHeight="1">
      <c r="A16" t="s">
        <v>8</v>
      </c>
      <c r="B16" t="s">
        <v>79</v>
      </c>
      <c r="C16" s="86" t="s">
        <v>66</v>
      </c>
      <c r="D16" s="86"/>
      <c r="E16" s="86"/>
      <c r="F16" s="86"/>
      <c r="G16" s="86"/>
    </row>
    <row r="17" spans="1:12" s="7" customFormat="1" ht="12.75" customHeight="1">
      <c r="A17" s="7" t="s">
        <v>10</v>
      </c>
      <c r="B17" s="7" t="s">
        <v>80</v>
      </c>
      <c r="C17" s="93" t="s">
        <v>67</v>
      </c>
      <c r="D17" s="93"/>
      <c r="E17" s="93"/>
      <c r="F17" s="93"/>
      <c r="G17" s="93"/>
      <c r="H17" s="49"/>
      <c r="I17" s="49"/>
      <c r="J17" s="49"/>
      <c r="K17" s="49"/>
      <c r="L17" s="49"/>
    </row>
    <row r="18" spans="1:7" ht="27" customHeight="1">
      <c r="A18" t="s">
        <v>58</v>
      </c>
      <c r="B18" t="s">
        <v>81</v>
      </c>
      <c r="C18" s="86" t="s">
        <v>75</v>
      </c>
      <c r="D18" s="86"/>
      <c r="E18" s="86"/>
      <c r="F18" s="86"/>
      <c r="G18" s="86"/>
    </row>
    <row r="19" spans="1:12" s="7" customFormat="1" ht="27" customHeight="1">
      <c r="A19" s="7" t="s">
        <v>131</v>
      </c>
      <c r="B19" s="7" t="s">
        <v>80</v>
      </c>
      <c r="C19" s="93" t="s">
        <v>132</v>
      </c>
      <c r="D19" s="93"/>
      <c r="E19" s="93"/>
      <c r="F19" s="93"/>
      <c r="G19" s="93"/>
      <c r="H19" s="49"/>
      <c r="I19" s="49"/>
      <c r="J19" s="49"/>
      <c r="K19" s="49"/>
      <c r="L19" s="49"/>
    </row>
    <row r="20" spans="1:7" ht="26.25" customHeight="1">
      <c r="A20" t="s">
        <v>9</v>
      </c>
      <c r="B20" t="s">
        <v>81</v>
      </c>
      <c r="C20" s="86" t="s">
        <v>134</v>
      </c>
      <c r="D20" s="86"/>
      <c r="E20" s="86"/>
      <c r="F20" s="86"/>
      <c r="G20" s="86"/>
    </row>
    <row r="21" spans="1:7" ht="26.25" customHeight="1">
      <c r="A21" s="2" t="s">
        <v>68</v>
      </c>
      <c r="B21" s="2" t="s">
        <v>80</v>
      </c>
      <c r="C21" s="91" t="s">
        <v>159</v>
      </c>
      <c r="D21" s="91"/>
      <c r="E21" s="91"/>
      <c r="F21" s="91"/>
      <c r="G21" s="91"/>
    </row>
    <row r="22" spans="1:7" ht="27" customHeight="1">
      <c r="A22" t="s">
        <v>69</v>
      </c>
      <c r="B22" t="s">
        <v>80</v>
      </c>
      <c r="C22" s="86" t="s">
        <v>70</v>
      </c>
      <c r="D22" s="86"/>
      <c r="E22" s="86"/>
      <c r="F22" s="86"/>
      <c r="G22" s="86"/>
    </row>
    <row r="23" spans="1:7" ht="25.5" customHeight="1">
      <c r="A23" t="s">
        <v>71</v>
      </c>
      <c r="B23" t="s">
        <v>80</v>
      </c>
      <c r="C23" s="86" t="s">
        <v>124</v>
      </c>
      <c r="D23" s="86"/>
      <c r="E23" s="86"/>
      <c r="F23" s="86"/>
      <c r="G23" s="86"/>
    </row>
    <row r="24" spans="1:12" s="7" customFormat="1" ht="25.5" customHeight="1">
      <c r="A24" s="7" t="s">
        <v>16</v>
      </c>
      <c r="B24" s="57" t="s">
        <v>157</v>
      </c>
      <c r="C24" s="93" t="s">
        <v>133</v>
      </c>
      <c r="D24" s="93"/>
      <c r="E24" s="93"/>
      <c r="F24" s="93"/>
      <c r="G24" s="93"/>
      <c r="H24" s="49"/>
      <c r="I24" s="49"/>
      <c r="J24" s="49"/>
      <c r="K24" s="49"/>
      <c r="L24" s="49"/>
    </row>
    <row r="25" spans="1:12" s="7" customFormat="1" ht="24.75" customHeight="1">
      <c r="A25" s="7" t="s">
        <v>17</v>
      </c>
      <c r="B25" s="57" t="s">
        <v>158</v>
      </c>
      <c r="C25" s="93" t="s">
        <v>72</v>
      </c>
      <c r="D25" s="93"/>
      <c r="E25" s="93"/>
      <c r="F25" s="93"/>
      <c r="G25" s="93"/>
      <c r="H25" s="49"/>
      <c r="I25" s="49"/>
      <c r="J25" s="49"/>
      <c r="K25" s="49"/>
      <c r="L25" s="49"/>
    </row>
    <row r="26" spans="1:7" ht="14.25" customHeight="1">
      <c r="A26" t="s">
        <v>73</v>
      </c>
      <c r="B26" t="s">
        <v>81</v>
      </c>
      <c r="C26" s="86" t="s">
        <v>74</v>
      </c>
      <c r="D26" s="86"/>
      <c r="E26" s="86"/>
      <c r="F26" s="86"/>
      <c r="G26" s="86"/>
    </row>
    <row r="29" spans="1:7" s="56" customFormat="1" ht="12.75">
      <c r="A29" s="88" t="s">
        <v>143</v>
      </c>
      <c r="B29" s="87"/>
      <c r="C29" s="87"/>
      <c r="D29" s="87"/>
      <c r="E29" s="87"/>
      <c r="F29" s="87"/>
      <c r="G29" s="87"/>
    </row>
    <row r="30" spans="1:6" s="77" customFormat="1" ht="12.75">
      <c r="A30" s="76"/>
      <c r="B30" s="76"/>
      <c r="C30" s="76"/>
      <c r="D30" s="76"/>
      <c r="E30" s="76"/>
      <c r="F30" s="76"/>
    </row>
    <row r="31" spans="1:7" ht="50.25" customHeight="1">
      <c r="A31" s="86" t="s">
        <v>160</v>
      </c>
      <c r="B31" s="86"/>
      <c r="C31" s="86"/>
      <c r="D31" s="86"/>
      <c r="E31" s="86"/>
      <c r="F31" s="86"/>
      <c r="G31" s="86"/>
    </row>
    <row r="32" spans="1:7" ht="79.5" customHeight="1">
      <c r="A32" s="86" t="s">
        <v>161</v>
      </c>
      <c r="B32" s="86"/>
      <c r="C32" s="86"/>
      <c r="D32" s="86"/>
      <c r="E32" s="86"/>
      <c r="F32" s="86"/>
      <c r="G32" s="86"/>
    </row>
    <row r="34" spans="1:7" ht="51" customHeight="1">
      <c r="A34" s="95" t="s">
        <v>171</v>
      </c>
      <c r="B34" s="95"/>
      <c r="C34" s="95"/>
      <c r="D34" s="95"/>
      <c r="E34" s="95"/>
      <c r="F34" s="95"/>
      <c r="G34" s="95"/>
    </row>
    <row r="37" spans="1:12" s="15" customFormat="1" ht="12.75">
      <c r="A37" s="26" t="s">
        <v>148</v>
      </c>
      <c r="B37" s="27"/>
      <c r="C37" s="27"/>
      <c r="D37" s="78"/>
      <c r="E37" s="78"/>
      <c r="F37" s="78"/>
      <c r="G37" s="78"/>
      <c r="H37" s="43"/>
      <c r="I37" s="43"/>
      <c r="J37" s="43"/>
      <c r="K37" s="43"/>
      <c r="L37" s="43"/>
    </row>
    <row r="38" spans="1:12" s="15" customFormat="1" ht="12.75">
      <c r="A38" s="38"/>
      <c r="D38" s="43"/>
      <c r="E38" s="43"/>
      <c r="F38" s="43"/>
      <c r="G38" s="43"/>
      <c r="H38" s="43"/>
      <c r="I38" s="43"/>
      <c r="J38" s="43"/>
      <c r="K38" s="43"/>
      <c r="L38" s="43"/>
    </row>
    <row r="39" spans="1:5" ht="24.75" customHeight="1">
      <c r="A39" s="86" t="s">
        <v>162</v>
      </c>
      <c r="B39" s="86"/>
      <c r="C39" s="86"/>
      <c r="D39" s="86"/>
      <c r="E39" s="86"/>
    </row>
    <row r="40" spans="1:7" ht="24.75" customHeight="1">
      <c r="A40" s="86" t="s">
        <v>163</v>
      </c>
      <c r="B40" s="86"/>
      <c r="C40" s="86"/>
      <c r="D40" s="86"/>
      <c r="E40" s="86"/>
      <c r="F40" s="86"/>
      <c r="G40" s="86"/>
    </row>
    <row r="41" spans="1:7" ht="13.5" customHeight="1">
      <c r="A41" s="6"/>
      <c r="B41" s="6"/>
      <c r="C41" s="6"/>
      <c r="D41" s="6"/>
      <c r="E41" s="6"/>
      <c r="F41" s="6"/>
      <c r="G41" s="6"/>
    </row>
    <row r="42" spans="1:19" s="37" customFormat="1" ht="12.75">
      <c r="A42" s="37" t="s">
        <v>164</v>
      </c>
      <c r="D42" s="45"/>
      <c r="E42" s="45"/>
      <c r="F42" s="45"/>
      <c r="G42" s="45"/>
      <c r="H42" s="45"/>
      <c r="I42" s="45"/>
      <c r="J42" s="45"/>
      <c r="K42" s="45"/>
      <c r="L42" s="45"/>
      <c r="M42" s="46"/>
      <c r="N42" s="46"/>
      <c r="O42" s="46"/>
      <c r="P42" s="46"/>
      <c r="Q42" s="46"/>
      <c r="R42" s="46"/>
      <c r="S42" s="46"/>
    </row>
    <row r="43" spans="4:19" s="37" customFormat="1" ht="12.75">
      <c r="D43" s="45"/>
      <c r="E43" s="45"/>
      <c r="F43" s="45"/>
      <c r="G43" s="45"/>
      <c r="H43" s="45"/>
      <c r="I43" s="45"/>
      <c r="J43" s="45"/>
      <c r="K43" s="45"/>
      <c r="L43" s="45"/>
      <c r="M43" s="46"/>
      <c r="N43" s="46"/>
      <c r="O43" s="46"/>
      <c r="P43" s="46"/>
      <c r="Q43" s="46"/>
      <c r="R43" s="46"/>
      <c r="S43" s="46"/>
    </row>
    <row r="44" spans="1:7" ht="12.75">
      <c r="A44" t="s">
        <v>85</v>
      </c>
      <c r="B44" s="86" t="s">
        <v>87</v>
      </c>
      <c r="C44" s="86"/>
      <c r="D44" s="86"/>
      <c r="E44" s="86"/>
      <c r="F44" s="86"/>
      <c r="G44" s="86"/>
    </row>
    <row r="45" spans="1:7" ht="41.25" customHeight="1">
      <c r="A45" t="s">
        <v>86</v>
      </c>
      <c r="B45" s="86" t="s">
        <v>88</v>
      </c>
      <c r="C45" s="86"/>
      <c r="D45" s="86"/>
      <c r="E45" s="86"/>
      <c r="F45" s="86"/>
      <c r="G45" s="86"/>
    </row>
    <row r="46" spans="1:7" ht="68.25" customHeight="1">
      <c r="A46" t="s">
        <v>89</v>
      </c>
      <c r="B46" s="86" t="s">
        <v>125</v>
      </c>
      <c r="C46" s="86"/>
      <c r="D46" s="86"/>
      <c r="E46" s="86"/>
      <c r="F46" s="86"/>
      <c r="G46" s="86"/>
    </row>
    <row r="47" spans="2:7" ht="14.25" customHeight="1">
      <c r="B47" s="6"/>
      <c r="C47" s="6"/>
      <c r="D47" s="6"/>
      <c r="E47" s="6"/>
      <c r="F47" s="6"/>
      <c r="G47" s="6"/>
    </row>
    <row r="48" spans="1:2" ht="12.75">
      <c r="A48" s="39" t="s">
        <v>93</v>
      </c>
      <c r="B48" t="s">
        <v>94</v>
      </c>
    </row>
    <row r="49" spans="1:7" ht="21" customHeight="1">
      <c r="A49" s="48" t="s">
        <v>129</v>
      </c>
      <c r="B49" s="86" t="s">
        <v>121</v>
      </c>
      <c r="C49" s="86"/>
      <c r="D49" s="86"/>
      <c r="E49" s="86"/>
      <c r="F49" s="86"/>
      <c r="G49" s="86"/>
    </row>
    <row r="50" spans="1:7" ht="23.25" customHeight="1">
      <c r="A50" s="48" t="s">
        <v>130</v>
      </c>
      <c r="B50" s="86" t="s">
        <v>122</v>
      </c>
      <c r="C50" s="86"/>
      <c r="D50" s="86"/>
      <c r="E50" s="86"/>
      <c r="F50" s="86"/>
      <c r="G50" s="86"/>
    </row>
    <row r="52" spans="1:12" s="7" customFormat="1" ht="28.5" customHeight="1">
      <c r="A52" s="7" t="s">
        <v>95</v>
      </c>
      <c r="B52" s="93" t="s">
        <v>167</v>
      </c>
      <c r="C52" s="93"/>
      <c r="D52" s="93"/>
      <c r="E52" s="93"/>
      <c r="F52" s="93"/>
      <c r="G52" s="93"/>
      <c r="H52" s="49"/>
      <c r="I52" s="49"/>
      <c r="J52" s="49"/>
      <c r="K52" s="49"/>
      <c r="L52" s="49"/>
    </row>
    <row r="53" spans="1:12" s="7" customFormat="1" ht="42" customHeight="1">
      <c r="A53" s="7" t="s">
        <v>96</v>
      </c>
      <c r="B53" s="93" t="s">
        <v>168</v>
      </c>
      <c r="C53" s="93"/>
      <c r="D53" s="93"/>
      <c r="E53" s="93"/>
      <c r="F53" s="93"/>
      <c r="G53" s="93"/>
      <c r="H53" s="49"/>
      <c r="I53" s="49"/>
      <c r="J53" s="49"/>
      <c r="K53" s="49"/>
      <c r="L53" s="49"/>
    </row>
    <row r="55" ht="12.75">
      <c r="A55" t="s">
        <v>166</v>
      </c>
    </row>
    <row r="56" spans="1:7" ht="67.5" customHeight="1">
      <c r="A56" s="86" t="s">
        <v>169</v>
      </c>
      <c r="B56" s="86"/>
      <c r="C56" s="86"/>
      <c r="D56" s="86"/>
      <c r="E56" s="86"/>
      <c r="F56" s="86"/>
      <c r="G56" s="86"/>
    </row>
    <row r="57" spans="1:7" ht="12.75" hidden="1">
      <c r="A57" s="86"/>
      <c r="B57" s="86"/>
      <c r="C57" s="86"/>
      <c r="D57" s="86"/>
      <c r="E57" s="86"/>
      <c r="F57" s="86"/>
      <c r="G57" s="86"/>
    </row>
    <row r="59" spans="1:19" s="80" customFormat="1" ht="28.5" customHeight="1">
      <c r="A59" s="95" t="s">
        <v>165</v>
      </c>
      <c r="B59" s="95"/>
      <c r="C59" s="95"/>
      <c r="D59" s="95"/>
      <c r="E59" s="95"/>
      <c r="F59" s="95"/>
      <c r="G59" s="95"/>
      <c r="H59" s="79"/>
      <c r="I59" s="79"/>
      <c r="J59" s="79"/>
      <c r="K59" s="79"/>
      <c r="L59" s="79"/>
      <c r="M59" s="79"/>
      <c r="N59" s="79"/>
      <c r="O59" s="79"/>
      <c r="P59" s="79"/>
      <c r="Q59" s="79"/>
      <c r="R59" s="79"/>
      <c r="S59" s="79"/>
    </row>
    <row r="60" spans="1:7" ht="28.5" customHeight="1">
      <c r="A60" s="40" t="s">
        <v>97</v>
      </c>
      <c r="B60" s="86" t="s">
        <v>98</v>
      </c>
      <c r="C60" s="86"/>
      <c r="D60" s="86"/>
      <c r="E60" s="86"/>
      <c r="F60" s="86"/>
      <c r="G60" s="86"/>
    </row>
    <row r="61" spans="1:7" ht="27.75" customHeight="1">
      <c r="A61" s="40" t="s">
        <v>99</v>
      </c>
      <c r="B61" s="86" t="s">
        <v>100</v>
      </c>
      <c r="C61" s="86"/>
      <c r="D61" s="86"/>
      <c r="E61" s="86"/>
      <c r="F61" s="86"/>
      <c r="G61" s="86"/>
    </row>
    <row r="62" spans="1:7" ht="28.5" customHeight="1">
      <c r="A62" s="40" t="s">
        <v>101</v>
      </c>
      <c r="B62" s="86" t="s">
        <v>102</v>
      </c>
      <c r="C62" s="86"/>
      <c r="D62" s="86"/>
      <c r="E62" s="86"/>
      <c r="F62" s="86"/>
      <c r="G62" s="86"/>
    </row>
    <row r="63" ht="12.75">
      <c r="A63" s="40"/>
    </row>
    <row r="64" spans="1:3" ht="12.75">
      <c r="A64" s="26" t="s">
        <v>27</v>
      </c>
      <c r="B64" s="24"/>
      <c r="C64" s="24"/>
    </row>
    <row r="66" spans="1:7" ht="87" customHeight="1">
      <c r="A66" s="86" t="s">
        <v>104</v>
      </c>
      <c r="B66" s="86"/>
      <c r="C66" s="86"/>
      <c r="D66" s="86"/>
      <c r="E66" s="86"/>
      <c r="F66" s="86"/>
      <c r="G66" s="86"/>
    </row>
    <row r="68" spans="1:2" ht="12.75">
      <c r="A68" t="s">
        <v>33</v>
      </c>
      <c r="B68" t="s">
        <v>103</v>
      </c>
    </row>
    <row r="69" spans="1:2" ht="12.75">
      <c r="A69" t="s">
        <v>28</v>
      </c>
      <c r="B69" t="s">
        <v>105</v>
      </c>
    </row>
    <row r="70" spans="1:2" ht="12.75">
      <c r="A70" t="s">
        <v>29</v>
      </c>
      <c r="B70" t="s">
        <v>106</v>
      </c>
    </row>
    <row r="71" spans="1:2" ht="12.75">
      <c r="A71" t="s">
        <v>115</v>
      </c>
      <c r="B71" t="s">
        <v>116</v>
      </c>
    </row>
    <row r="72" spans="1:2" ht="12.75">
      <c r="A72" t="s">
        <v>107</v>
      </c>
      <c r="B72" t="s">
        <v>108</v>
      </c>
    </row>
    <row r="73" spans="2:3" ht="12.75">
      <c r="B73" t="s">
        <v>109</v>
      </c>
      <c r="C73" t="s">
        <v>112</v>
      </c>
    </row>
    <row r="74" spans="2:3" ht="12.75">
      <c r="B74" t="s">
        <v>110</v>
      </c>
      <c r="C74" t="s">
        <v>113</v>
      </c>
    </row>
    <row r="75" spans="2:3" ht="12.75">
      <c r="B75" t="s">
        <v>111</v>
      </c>
      <c r="C75" t="s">
        <v>114</v>
      </c>
    </row>
    <row r="77" spans="1:7" ht="20.25" customHeight="1">
      <c r="A77" s="36" t="s">
        <v>91</v>
      </c>
      <c r="B77" s="86" t="s">
        <v>121</v>
      </c>
      <c r="C77" s="86"/>
      <c r="D77" s="86"/>
      <c r="E77" s="86"/>
      <c r="F77" s="86"/>
      <c r="G77" s="86"/>
    </row>
    <row r="78" spans="1:7" ht="18" customHeight="1">
      <c r="A78" s="36" t="s">
        <v>92</v>
      </c>
      <c r="B78" s="86" t="s">
        <v>122</v>
      </c>
      <c r="C78" s="86"/>
      <c r="D78" s="86"/>
      <c r="E78" s="86"/>
      <c r="F78" s="86"/>
      <c r="G78" s="86"/>
    </row>
    <row r="79" spans="2:3" ht="12.75">
      <c r="B79" t="s">
        <v>117</v>
      </c>
      <c r="C79" t="s">
        <v>118</v>
      </c>
    </row>
    <row r="80" spans="2:3" ht="12.75">
      <c r="B80" t="s">
        <v>119</v>
      </c>
      <c r="C80" t="s">
        <v>120</v>
      </c>
    </row>
  </sheetData>
  <sheetProtection password="CC31" sheet="1" objects="1" scenarios="1"/>
  <mergeCells count="39">
    <mergeCell ref="A66:G66"/>
    <mergeCell ref="B77:G77"/>
    <mergeCell ref="B78:G78"/>
    <mergeCell ref="B53:G53"/>
    <mergeCell ref="B60:G60"/>
    <mergeCell ref="B61:G61"/>
    <mergeCell ref="B62:G62"/>
    <mergeCell ref="A59:G59"/>
    <mergeCell ref="A56:G57"/>
    <mergeCell ref="B50:G50"/>
    <mergeCell ref="B52:G52"/>
    <mergeCell ref="B10:G10"/>
    <mergeCell ref="B11:G11"/>
    <mergeCell ref="B12:G12"/>
    <mergeCell ref="B13:G13"/>
    <mergeCell ref="C23:G23"/>
    <mergeCell ref="C24:G24"/>
    <mergeCell ref="C25:G25"/>
    <mergeCell ref="A39:E39"/>
    <mergeCell ref="C21:G21"/>
    <mergeCell ref="C22:G22"/>
    <mergeCell ref="B49:G49"/>
    <mergeCell ref="B44:G44"/>
    <mergeCell ref="B45:G45"/>
    <mergeCell ref="B46:G46"/>
    <mergeCell ref="C26:G26"/>
    <mergeCell ref="A32:G32"/>
    <mergeCell ref="A40:G40"/>
    <mergeCell ref="A34:G34"/>
    <mergeCell ref="A3:G3"/>
    <mergeCell ref="A2:G2"/>
    <mergeCell ref="A31:G31"/>
    <mergeCell ref="A29:G29"/>
    <mergeCell ref="C19:G19"/>
    <mergeCell ref="C15:G15"/>
    <mergeCell ref="C16:G16"/>
    <mergeCell ref="C17:G17"/>
    <mergeCell ref="C18:G18"/>
    <mergeCell ref="C20:G20"/>
  </mergeCells>
  <printOptions/>
  <pageMargins left="0.75" right="0.75" top="1" bottom="1" header="0" footer="0"/>
  <pageSetup fitToHeight="2"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M30"/>
  <sheetViews>
    <sheetView workbookViewId="0" topLeftCell="A1">
      <selection activeCell="A15" sqref="A15"/>
    </sheetView>
  </sheetViews>
  <sheetFormatPr defaultColWidth="11.421875" defaultRowHeight="12.75"/>
  <cols>
    <col min="1" max="1" width="4.7109375" style="0" customWidth="1"/>
    <col min="2" max="2" width="1.57421875" style="0" bestFit="1" customWidth="1"/>
    <col min="3" max="3" width="4.7109375" style="33" customWidth="1"/>
    <col min="4" max="4" width="2.00390625" style="33" customWidth="1"/>
    <col min="5" max="5" width="4.421875" style="9" customWidth="1"/>
    <col min="6" max="6" width="1.8515625" style="9" customWidth="1"/>
    <col min="7" max="7" width="4.421875" style="9" customWidth="1"/>
    <col min="8" max="8" width="2.7109375" style="0" customWidth="1"/>
    <col min="9" max="9" width="14.00390625" style="0" customWidth="1"/>
    <col min="10" max="10" width="2.7109375" style="0" customWidth="1"/>
    <col min="11" max="11" width="14.00390625" style="0" customWidth="1"/>
    <col min="12" max="12" width="2.7109375" style="0" customWidth="1"/>
  </cols>
  <sheetData>
    <row r="1" spans="1:13" s="40" customFormat="1" ht="26.25" customHeight="1">
      <c r="A1" s="98" t="s">
        <v>170</v>
      </c>
      <c r="B1" s="98"/>
      <c r="C1" s="98"/>
      <c r="D1" s="98"/>
      <c r="E1" s="98"/>
      <c r="F1" s="98"/>
      <c r="G1" s="98"/>
      <c r="H1" s="98"/>
      <c r="I1" s="98"/>
      <c r="J1" s="98"/>
      <c r="K1" s="98"/>
      <c r="L1" s="98"/>
      <c r="M1" s="98"/>
    </row>
    <row r="3" spans="1:13" ht="12.75">
      <c r="A3" t="s">
        <v>34</v>
      </c>
      <c r="E3" s="9" t="s">
        <v>35</v>
      </c>
      <c r="I3" t="s">
        <v>36</v>
      </c>
      <c r="K3" t="s">
        <v>37</v>
      </c>
      <c r="M3" t="s">
        <v>38</v>
      </c>
    </row>
    <row r="4" spans="1:11" ht="12.75">
      <c r="A4" s="31">
        <v>0.375</v>
      </c>
      <c r="B4" s="32" t="s">
        <v>56</v>
      </c>
      <c r="C4" s="31">
        <v>0.3958333333333333</v>
      </c>
      <c r="D4" s="31"/>
      <c r="E4" s="17">
        <v>0</v>
      </c>
      <c r="F4" s="30" t="s">
        <v>56</v>
      </c>
      <c r="G4" s="17">
        <v>0.020833333333333332</v>
      </c>
      <c r="H4" s="16"/>
      <c r="I4" s="18" t="s">
        <v>39</v>
      </c>
      <c r="K4" s="1" t="s">
        <v>40</v>
      </c>
    </row>
    <row r="5" spans="1:11" ht="12.75">
      <c r="A5" s="31">
        <v>0.3958333333333333</v>
      </c>
      <c r="B5" s="32" t="s">
        <v>56</v>
      </c>
      <c r="C5" s="31">
        <v>0.416666666666667</v>
      </c>
      <c r="D5" s="31"/>
      <c r="E5" s="17">
        <v>0.020833333333333332</v>
      </c>
      <c r="F5" s="30" t="s">
        <v>56</v>
      </c>
      <c r="G5" s="17">
        <v>0.0416666666666667</v>
      </c>
      <c r="H5" s="16"/>
      <c r="I5" s="19" t="s">
        <v>40</v>
      </c>
      <c r="K5" s="1"/>
    </row>
    <row r="6" spans="1:11" ht="12.75">
      <c r="A6" s="31">
        <v>0.416666666666667</v>
      </c>
      <c r="B6" s="32" t="s">
        <v>56</v>
      </c>
      <c r="C6" s="31">
        <v>0.437500000000001</v>
      </c>
      <c r="D6" s="31"/>
      <c r="E6" s="17">
        <v>0.0416666666666667</v>
      </c>
      <c r="F6" s="30" t="s">
        <v>56</v>
      </c>
      <c r="G6" s="17">
        <v>0.0625</v>
      </c>
      <c r="H6" s="16"/>
      <c r="I6" s="20"/>
      <c r="K6" s="1"/>
    </row>
    <row r="7" spans="1:11" ht="12.75">
      <c r="A7" s="31">
        <v>0.4375</v>
      </c>
      <c r="B7" s="32" t="s">
        <v>56</v>
      </c>
      <c r="C7" s="31">
        <v>0.458333333333334</v>
      </c>
      <c r="D7" s="31"/>
      <c r="E7" s="17">
        <v>0.0625</v>
      </c>
      <c r="F7" s="30" t="s">
        <v>56</v>
      </c>
      <c r="G7" s="17">
        <v>0.0833333333333334</v>
      </c>
      <c r="H7" s="16"/>
      <c r="I7" s="20"/>
      <c r="K7" s="1"/>
    </row>
    <row r="8" spans="1:11" ht="12.75">
      <c r="A8" s="31">
        <v>0.458333333333333</v>
      </c>
      <c r="B8" s="32" t="s">
        <v>56</v>
      </c>
      <c r="C8" s="31">
        <v>0.479166666666668</v>
      </c>
      <c r="D8" s="31"/>
      <c r="E8" s="17">
        <v>0.0833333333333333</v>
      </c>
      <c r="F8" s="30" t="s">
        <v>56</v>
      </c>
      <c r="G8" s="17">
        <v>0.104166666666667</v>
      </c>
      <c r="H8" s="16"/>
      <c r="I8" s="21"/>
      <c r="K8" s="1"/>
    </row>
    <row r="9" spans="1:11" ht="12.75">
      <c r="A9" s="31">
        <v>0.479166666666667</v>
      </c>
      <c r="B9" s="32" t="s">
        <v>56</v>
      </c>
      <c r="C9" s="31">
        <v>0.500000000000002</v>
      </c>
      <c r="D9" s="31"/>
      <c r="E9" s="17">
        <v>0.104166666666667</v>
      </c>
      <c r="F9" s="30" t="s">
        <v>56</v>
      </c>
      <c r="G9" s="17">
        <v>0.125</v>
      </c>
      <c r="H9" s="16"/>
      <c r="I9" s="18" t="s">
        <v>41</v>
      </c>
      <c r="K9" s="1"/>
    </row>
    <row r="10" spans="1:11" ht="12.75">
      <c r="A10" s="31">
        <v>0.5</v>
      </c>
      <c r="B10" s="32" t="s">
        <v>56</v>
      </c>
      <c r="C10" s="31">
        <v>0.520833333333335</v>
      </c>
      <c r="D10" s="31"/>
      <c r="E10" s="17">
        <v>0.125</v>
      </c>
      <c r="F10" s="30" t="s">
        <v>56</v>
      </c>
      <c r="G10" s="17">
        <v>0.145833333333333</v>
      </c>
      <c r="H10" s="16"/>
      <c r="I10" s="1" t="s">
        <v>40</v>
      </c>
      <c r="K10" s="18" t="s">
        <v>41</v>
      </c>
    </row>
    <row r="11" spans="1:11" ht="12.75">
      <c r="A11" s="31">
        <v>0.520833333333333</v>
      </c>
      <c r="B11" s="32" t="s">
        <v>56</v>
      </c>
      <c r="C11" s="31">
        <v>0.541666666666669</v>
      </c>
      <c r="D11" s="31"/>
      <c r="E11" s="17">
        <v>0.145833333333333</v>
      </c>
      <c r="F11" s="30" t="s">
        <v>56</v>
      </c>
      <c r="G11" s="17">
        <v>0.166666666666667</v>
      </c>
      <c r="H11" s="16"/>
      <c r="I11" s="1"/>
      <c r="K11" s="1" t="s">
        <v>40</v>
      </c>
    </row>
    <row r="12" spans="1:13" ht="12.75">
      <c r="A12" s="31">
        <v>0.541666666666667</v>
      </c>
      <c r="B12" s="32" t="s">
        <v>56</v>
      </c>
      <c r="C12" s="31">
        <v>0.562500000000003</v>
      </c>
      <c r="D12" s="31"/>
      <c r="E12" s="17">
        <v>0.166666666666667</v>
      </c>
      <c r="F12" s="30" t="s">
        <v>56</v>
      </c>
      <c r="G12" s="17">
        <v>0.1875</v>
      </c>
      <c r="H12" s="16"/>
      <c r="I12" s="22" t="s">
        <v>42</v>
      </c>
      <c r="K12" s="1"/>
      <c r="M12" s="97" t="s">
        <v>47</v>
      </c>
    </row>
    <row r="13" spans="1:13" ht="12.75">
      <c r="A13" s="31">
        <v>0.5625</v>
      </c>
      <c r="B13" s="32" t="s">
        <v>56</v>
      </c>
      <c r="C13" s="31">
        <v>0.583333333333336</v>
      </c>
      <c r="D13" s="31"/>
      <c r="E13" s="17">
        <v>0.1875</v>
      </c>
      <c r="F13" s="30" t="s">
        <v>56</v>
      </c>
      <c r="G13" s="17">
        <v>0.208333333333333</v>
      </c>
      <c r="H13" s="16"/>
      <c r="I13" s="22"/>
      <c r="K13" s="1"/>
      <c r="M13" s="97"/>
    </row>
    <row r="14" spans="1:13" ht="12.75">
      <c r="A14" s="31">
        <v>0.583333333333333</v>
      </c>
      <c r="B14" s="32" t="s">
        <v>56</v>
      </c>
      <c r="C14" s="31">
        <v>0.60416666666667</v>
      </c>
      <c r="D14" s="31"/>
      <c r="E14" s="17">
        <v>0.208333333333333</v>
      </c>
      <c r="F14" s="30" t="s">
        <v>56</v>
      </c>
      <c r="G14" s="17">
        <v>0.229166666666667</v>
      </c>
      <c r="H14" s="16"/>
      <c r="I14" s="96" t="s">
        <v>43</v>
      </c>
      <c r="K14" s="23" t="s">
        <v>42</v>
      </c>
      <c r="M14" s="24" t="s">
        <v>44</v>
      </c>
    </row>
    <row r="15" spans="1:13" ht="12.75">
      <c r="A15" s="31">
        <v>0.604166666666666</v>
      </c>
      <c r="B15" s="32" t="s">
        <v>56</v>
      </c>
      <c r="C15" s="31">
        <v>0.625000000000004</v>
      </c>
      <c r="D15" s="31"/>
      <c r="E15" s="17">
        <v>0.229166666666667</v>
      </c>
      <c r="F15" s="30" t="s">
        <v>56</v>
      </c>
      <c r="G15" s="17">
        <v>0.25</v>
      </c>
      <c r="H15" s="16"/>
      <c r="I15" s="87"/>
      <c r="K15" s="23"/>
      <c r="M15" s="24"/>
    </row>
    <row r="16" spans="1:13" ht="12.75">
      <c r="A16" s="31">
        <v>0.625</v>
      </c>
      <c r="B16" s="32" t="s">
        <v>56</v>
      </c>
      <c r="C16" s="31">
        <v>0.645833333333337</v>
      </c>
      <c r="D16" s="31"/>
      <c r="E16" s="17">
        <v>0.25</v>
      </c>
      <c r="F16" s="30" t="s">
        <v>56</v>
      </c>
      <c r="G16" s="17">
        <v>0.270833333333333</v>
      </c>
      <c r="H16" s="16"/>
      <c r="I16" s="1" t="s">
        <v>40</v>
      </c>
      <c r="K16" s="18" t="s">
        <v>45</v>
      </c>
      <c r="M16" s="97" t="s">
        <v>57</v>
      </c>
    </row>
    <row r="17" spans="1:13" ht="12.75">
      <c r="A17" s="31">
        <v>0.645833333333333</v>
      </c>
      <c r="B17" s="32" t="s">
        <v>56</v>
      </c>
      <c r="C17" s="31">
        <v>0.666666666666671</v>
      </c>
      <c r="D17" s="31"/>
      <c r="E17" s="17">
        <v>0.270833333333333</v>
      </c>
      <c r="F17" s="30" t="s">
        <v>56</v>
      </c>
      <c r="G17" s="17">
        <v>0.291666666666667</v>
      </c>
      <c r="I17" s="1"/>
      <c r="K17" s="25" t="s">
        <v>46</v>
      </c>
      <c r="M17" s="97"/>
    </row>
    <row r="18" spans="1:11" ht="12.75">
      <c r="A18" s="31">
        <v>0.666666666666666</v>
      </c>
      <c r="B18" s="32" t="s">
        <v>56</v>
      </c>
      <c r="C18" s="31">
        <v>0.687500000000005</v>
      </c>
      <c r="D18" s="31"/>
      <c r="E18" s="17">
        <v>0.291666666666667</v>
      </c>
      <c r="F18" s="30" t="s">
        <v>56</v>
      </c>
      <c r="G18" s="17">
        <v>0.3125</v>
      </c>
      <c r="I18" s="1"/>
      <c r="K18" s="25"/>
    </row>
    <row r="19" spans="1:11" ht="12.75">
      <c r="A19" s="31">
        <v>0.6875</v>
      </c>
      <c r="B19" s="32" t="s">
        <v>56</v>
      </c>
      <c r="C19" s="31">
        <v>0.708333333333339</v>
      </c>
      <c r="D19" s="31"/>
      <c r="E19" s="17">
        <v>0.3125</v>
      </c>
      <c r="F19" s="30" t="s">
        <v>56</v>
      </c>
      <c r="G19" s="17">
        <v>0.333333333333333</v>
      </c>
      <c r="I19" s="25" t="s">
        <v>46</v>
      </c>
      <c r="K19" s="25"/>
    </row>
    <row r="20" spans="1:11" ht="12.75">
      <c r="A20" s="31">
        <v>0.708333333333333</v>
      </c>
      <c r="B20" s="32" t="s">
        <v>56</v>
      </c>
      <c r="C20" s="31">
        <v>0.729166666666672</v>
      </c>
      <c r="D20" s="31"/>
      <c r="E20" s="17">
        <v>0.333333333333333</v>
      </c>
      <c r="F20" s="30" t="s">
        <v>56</v>
      </c>
      <c r="G20" s="17">
        <v>0.354166666666667</v>
      </c>
      <c r="I20" s="25"/>
      <c r="K20" s="25"/>
    </row>
    <row r="22" spans="1:4" ht="12.75">
      <c r="A22" s="28" t="s">
        <v>30</v>
      </c>
      <c r="B22" s="28"/>
      <c r="C22" s="34"/>
      <c r="D22" s="34"/>
    </row>
    <row r="23" spans="1:11" ht="12.75">
      <c r="A23" t="s">
        <v>48</v>
      </c>
      <c r="I23">
        <v>4.5</v>
      </c>
      <c r="K23">
        <v>4.5</v>
      </c>
    </row>
    <row r="24" spans="1:11" ht="12.75">
      <c r="A24" t="s">
        <v>50</v>
      </c>
      <c r="I24">
        <v>7.5</v>
      </c>
      <c r="K24" s="29" t="s">
        <v>53</v>
      </c>
    </row>
    <row r="25" spans="1:4" ht="12.75">
      <c r="A25" s="28" t="s">
        <v>49</v>
      </c>
      <c r="B25" s="28"/>
      <c r="C25" s="34"/>
      <c r="D25" s="34"/>
    </row>
    <row r="26" spans="1:11" ht="12.75">
      <c r="A26" s="12" t="s">
        <v>48</v>
      </c>
      <c r="B26" s="12"/>
      <c r="I26">
        <v>4.5</v>
      </c>
      <c r="K26">
        <v>4.5</v>
      </c>
    </row>
    <row r="27" spans="1:11" ht="12.75">
      <c r="A27" t="s">
        <v>51</v>
      </c>
      <c r="I27">
        <v>6</v>
      </c>
      <c r="K27">
        <v>6</v>
      </c>
    </row>
    <row r="28" spans="1:11" ht="12.75">
      <c r="A28" t="s">
        <v>52</v>
      </c>
      <c r="I28">
        <v>7.5</v>
      </c>
      <c r="K28">
        <v>7</v>
      </c>
    </row>
    <row r="29" spans="1:11" ht="12.75">
      <c r="A29" t="s">
        <v>54</v>
      </c>
      <c r="I29" s="16">
        <v>0.020833333333333332</v>
      </c>
      <c r="K29" s="16">
        <v>0</v>
      </c>
    </row>
    <row r="30" spans="1:11" ht="12.75">
      <c r="A30" t="s">
        <v>55</v>
      </c>
      <c r="I30" s="16">
        <v>0.3125</v>
      </c>
      <c r="K30" s="16">
        <v>0.25</v>
      </c>
    </row>
  </sheetData>
  <sheetProtection password="CC31" sheet="1" objects="1" scenarios="1"/>
  <mergeCells count="4">
    <mergeCell ref="I14:I15"/>
    <mergeCell ref="M12:M13"/>
    <mergeCell ref="M16:M17"/>
    <mergeCell ref="A1:M1"/>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MFE</Manager>
  <Company>UNIVERSIDAD DE SALAMANCA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OPCIÓN DE JORNADA ESCOLAR</dc:title>
  <dc:subject>DECISIÓN COLECTIVA Y ELECCIÓN INDIVIDUAL</dc:subject>
  <dc:creator>MARIANO FERNÁNDEZ ENGUITA</dc:creator>
  <cp:keywords/>
  <dc:description>ESTA HOJA DE CÁLCULO PERMITE SIMULAR LOS RESULTADOS DE LA DECISIÓN COLECTIVA Y LA ELECCIÓN INDIVIDUAL SOBRE LA JORNADA EN UN CENTRO</dc:description>
  <cp:lastModifiedBy>MARIANO FERNÁNDEZ ENGUITA</cp:lastModifiedBy>
  <cp:lastPrinted>2003-03-26T15:52:23Z</cp:lastPrinted>
  <dcterms:created xsi:type="dcterms:W3CDTF">2002-11-29T11:37:26Z</dcterms:created>
  <dcterms:modified xsi:type="dcterms:W3CDTF">2003-03-30T16:09:57Z</dcterms:modified>
  <cp:category/>
  <cp:version/>
  <cp:contentType/>
  <cp:contentStatus/>
</cp:coreProperties>
</file>